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KAB318\МОНИТОРИНГИ\МОНИТОРИНГ ОТКРЫТОСТИ БЮДЖЕТНЫХ ДАННЫХ\МОНИТОРИНГИ по ПРОЕКТУ БЮДЖЕТА\Мониторинг открытости бюджетных данных по проекту на 2025-2027\"/>
    </mc:Choice>
  </mc:AlternateContent>
  <xr:revisionPtr revIDLastSave="0" documentId="13_ncr:1_{560D0419-2BE6-4DCC-A99E-AF6FC416CF7E}" xr6:coauthVersionLast="47" xr6:coauthVersionMax="47" xr10:uidLastSave="{00000000-0000-0000-0000-000000000000}"/>
  <bookViews>
    <workbookView xWindow="2025" yWindow="930" windowWidth="25410" windowHeight="14280" xr2:uid="{00000000-000D-0000-FFFF-FFFF00000000}"/>
  </bookViews>
  <sheets>
    <sheet name="Расходы по рпр  " sheetId="1" r:id="rId1"/>
  </sheets>
  <definedNames>
    <definedName name="_xlnm.Print_Titles" localSheetId="0">'Расходы по рпр  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5" i="1" l="1"/>
  <c r="D55" i="1"/>
  <c r="E55" i="1"/>
  <c r="G31" i="1"/>
  <c r="F7" i="1"/>
  <c r="G7" i="1"/>
  <c r="H7" i="1"/>
  <c r="I7" i="1"/>
  <c r="E7" i="1"/>
  <c r="C55" i="1"/>
  <c r="C7" i="1"/>
  <c r="F16" i="1"/>
  <c r="G16" i="1"/>
  <c r="C45" i="1"/>
  <c r="E30" i="1" l="1"/>
  <c r="D30" i="1"/>
  <c r="C30" i="1"/>
  <c r="F48" i="1"/>
  <c r="G15" i="1"/>
  <c r="F15" i="1"/>
  <c r="F13" i="1"/>
  <c r="F14" i="1"/>
  <c r="I45" i="1" l="1"/>
  <c r="H45" i="1"/>
  <c r="D45" i="1"/>
  <c r="G48" i="1"/>
  <c r="E45" i="1"/>
  <c r="E49" i="1"/>
  <c r="G30" i="1"/>
  <c r="E17" i="1"/>
  <c r="E19" i="1"/>
  <c r="E25" i="1"/>
  <c r="E32" i="1"/>
  <c r="E38" i="1"/>
  <c r="E41" i="1"/>
  <c r="E52" i="1"/>
  <c r="F31" i="1" l="1"/>
  <c r="F30" i="1" l="1"/>
  <c r="C32" i="1"/>
  <c r="F32" i="1" s="1"/>
  <c r="D32" i="1"/>
  <c r="G32" i="1" s="1"/>
  <c r="H32" i="1"/>
  <c r="H30" i="1" s="1"/>
  <c r="I32" i="1"/>
  <c r="I30" i="1" s="1"/>
  <c r="F33" i="1"/>
  <c r="G33" i="1"/>
  <c r="D7" i="1"/>
  <c r="G12" i="1" l="1"/>
  <c r="G10" i="1"/>
  <c r="I17" i="1" l="1"/>
  <c r="H17" i="1"/>
  <c r="D17" i="1"/>
  <c r="C17" i="1"/>
  <c r="F9" i="1" l="1"/>
  <c r="G8" i="1"/>
  <c r="H49" i="1" l="1"/>
  <c r="I49" i="1"/>
  <c r="F8" i="1" l="1"/>
  <c r="G18" i="1" l="1"/>
  <c r="F53" i="1" l="1"/>
  <c r="D52" i="1" l="1"/>
  <c r="D49" i="1"/>
  <c r="D41" i="1"/>
  <c r="D38" i="1"/>
  <c r="D25" i="1"/>
  <c r="D19" i="1"/>
  <c r="C52" i="1"/>
  <c r="C49" i="1"/>
  <c r="F45" i="1"/>
  <c r="C41" i="1"/>
  <c r="C38" i="1"/>
  <c r="C25" i="1"/>
  <c r="C19" i="1"/>
  <c r="G9" i="1" l="1"/>
  <c r="F10" i="1"/>
  <c r="F11" i="1"/>
  <c r="F12" i="1"/>
  <c r="F20" i="1"/>
  <c r="G20" i="1"/>
  <c r="G21" i="1"/>
  <c r="F22" i="1"/>
  <c r="G22" i="1"/>
  <c r="F23" i="1"/>
  <c r="G23" i="1"/>
  <c r="F24" i="1"/>
  <c r="G24" i="1"/>
  <c r="F26" i="1"/>
  <c r="G26" i="1"/>
  <c r="F27" i="1"/>
  <c r="G27" i="1"/>
  <c r="F28" i="1"/>
  <c r="G28" i="1"/>
  <c r="F29" i="1"/>
  <c r="G29" i="1"/>
  <c r="F34" i="1"/>
  <c r="G34" i="1"/>
  <c r="G35" i="1"/>
  <c r="F36" i="1"/>
  <c r="G36" i="1"/>
  <c r="F37" i="1"/>
  <c r="G37" i="1"/>
  <c r="F39" i="1"/>
  <c r="G39" i="1"/>
  <c r="F40" i="1"/>
  <c r="G40" i="1"/>
  <c r="F42" i="1"/>
  <c r="G42" i="1"/>
  <c r="F43" i="1"/>
  <c r="G43" i="1"/>
  <c r="F44" i="1"/>
  <c r="G44" i="1"/>
  <c r="F46" i="1"/>
  <c r="G46" i="1"/>
  <c r="F47" i="1"/>
  <c r="G47" i="1"/>
  <c r="F50" i="1"/>
  <c r="G50" i="1"/>
  <c r="F51" i="1"/>
  <c r="G51" i="1"/>
  <c r="G53" i="1"/>
  <c r="G45" i="1" l="1"/>
  <c r="G49" i="1" l="1"/>
  <c r="F49" i="1"/>
  <c r="G38" i="1"/>
  <c r="F38" i="1"/>
  <c r="F17" i="1"/>
  <c r="G17" i="1"/>
  <c r="G52" i="1"/>
  <c r="F52" i="1"/>
  <c r="F19" i="1"/>
  <c r="G19" i="1"/>
  <c r="G41" i="1"/>
  <c r="F41" i="1"/>
  <c r="F25" i="1"/>
  <c r="G25" i="1"/>
  <c r="H19" i="1"/>
  <c r="I19" i="1"/>
  <c r="G55" i="1" l="1"/>
  <c r="F55" i="1"/>
  <c r="H52" i="1"/>
  <c r="I52" i="1"/>
  <c r="H41" i="1"/>
  <c r="I41" i="1"/>
  <c r="H38" i="1"/>
  <c r="I38" i="1"/>
  <c r="H25" i="1"/>
  <c r="I25" i="1"/>
  <c r="I55" i="1" s="1"/>
</calcChain>
</file>

<file path=xl/sharedStrings.xml><?xml version="1.0" encoding="utf-8"?>
<sst xmlns="http://schemas.openxmlformats.org/spreadsheetml/2006/main" count="111" uniqueCount="111">
  <si>
    <t>Наименование показателя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</si>
  <si>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</si>
  <si>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</si>
  <si>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</si>
  <si>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</si>
  <si>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</si>
  <si>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</si>
  <si>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0104     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</si>
  <si>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</si>
  <si>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</si>
  <si>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</si>
  <si>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</si>
  <si>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</si>
  <si>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</si>
  <si>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</si>
  <si>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>0300</t>
  </si>
  <si>
    <t>Национальная безопасность и правоохранительная деятельность</t>
  </si>
  <si>
    <t>0400</t>
  </si>
  <si>
    <t>Национальная экономика</t>
  </si>
  <si>
    <t>0405</t>
  </si>
  <si>
    <t>Сельское хозяйство и рыболовство</t>
  </si>
  <si>
    <t>0406</t>
  </si>
  <si>
    <t>Водное хозяйство</t>
  </si>
  <si>
    <t>0408</t>
  </si>
  <si>
    <t>Транспорт</t>
  </si>
  <si>
    <t>0409</t>
  </si>
  <si>
    <t>Дорожное хозяйство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</si>
  <si>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</si>
  <si>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</si>
  <si>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</si>
  <si>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</si>
  <si>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</si>
  <si>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</si>
  <si>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</si>
  <si>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</si>
  <si>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</si>
  <si>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</si>
  <si>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</si>
  <si>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 xml:space="preserve">Другие вопросы  в области жилищно-коммунального хозяйства 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</si>
  <si>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</si>
  <si>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</si>
  <si>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</si>
  <si>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</si>
  <si>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</si>
  <si>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</si>
  <si>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0707</t>
  </si>
  <si>
    <t>Молодежная политика и оздоровление детей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</si>
  <si>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</si>
  <si>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</si>
  <si>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</si>
  <si>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</si>
  <si>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</si>
  <si>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 xml:space="preserve">Культура </t>
  </si>
  <si>
    <t>0804</t>
  </si>
  <si>
    <t>Другие вопросы 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</si>
  <si>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</si>
  <si>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</si>
  <si>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</si>
  <si>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</si>
  <si>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</si>
  <si>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</si>
  <si>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</si>
  <si>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 и детства</t>
  </si>
  <si>
    <t>1100</t>
  </si>
  <si>
    <t>Физическая культура и спорт</t>
  </si>
  <si>
    <t>1101</t>
  </si>
  <si>
    <t xml:space="preserve">Физическая культура </t>
  </si>
  <si>
    <t>1102</t>
  </si>
  <si>
    <t>Массовый спорт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</si>
  <si>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</si>
  <si>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</si>
  <si>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</si>
  <si>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</si>
  <si>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</si>
  <si>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</si>
  <si>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</si>
  <si>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</si>
  <si>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</si>
  <si>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</si>
  <si>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9800</t>
  </si>
  <si>
    <t>ВСЕГО РАСХОДОВ</t>
  </si>
  <si>
    <t>Код расхода по БК</t>
  </si>
  <si>
    <t>0105</t>
  </si>
  <si>
    <t>Судебная система</t>
  </si>
  <si>
    <t>0107</t>
  </si>
  <si>
    <t>Обеспечение  проведения выборов и референдумов</t>
  </si>
  <si>
    <t>0703</t>
  </si>
  <si>
    <t>Дополнительное образование детей</t>
  </si>
  <si>
    <t>Условно-утверждаемые расходы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</si>
  <si>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</si>
  <si>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</si>
  <si>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Прогноз</t>
  </si>
  <si>
    <t>Прикладные научные исследования в области общегосударственных вопросов</t>
  </si>
  <si>
    <t>0112</t>
  </si>
  <si>
    <t xml:space="preserve"> -</t>
  </si>
  <si>
    <t>2025 год</t>
  </si>
  <si>
    <t>2026 год</t>
  </si>
  <si>
    <t xml:space="preserve"> </t>
  </si>
  <si>
    <t>0600</t>
  </si>
  <si>
    <t>Охрана окружающей среды</t>
  </si>
  <si>
    <t>0605</t>
  </si>
  <si>
    <t>Другие вопросы в области охраны окружающей среды</t>
  </si>
  <si>
    <t>Спорт высших достижений</t>
  </si>
  <si>
    <t>1103</t>
  </si>
  <si>
    <t>Сведения о расходах городского бюджета города Благовещенска по разделам и подразделам классификации расходов бюджетов  на  2025 год и плановый период 2026 и 2027 годов в сравнении с ожидаемым исполнением за 2024 год и отчетом за 2023 год</t>
  </si>
  <si>
    <t>Исполнение за 2023 год</t>
  </si>
  <si>
    <t>Ожидаемое исполнение на 2024 год</t>
  </si>
  <si>
    <t>2025 год в сравнении с 2023 годом, %</t>
  </si>
  <si>
    <t>2025 год в сравнении с ожидаемым исполнением 2024 года, %</t>
  </si>
  <si>
    <t>2027 год</t>
  </si>
  <si>
    <t>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</si>
</sst>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Arial Cyr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</font>
    <font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i/>
      <sz val="8"/>
      <name val="Arial"/>
      <family val="2"/>
      <charset val="204"/>
    </font>
    <font>
      <b/>
      <sz val="11"/>
      <name val="Arial"/>
      <family val="2"/>
      <charset val="204"/>
    </font>
    <font>
      <sz val="11"/>
      <name val="Calibri"/>
      <family val="2"/>
    </font>
    <font>
      <b/>
      <sz val="12"/>
      <name val="Arial"/>
      <family val="2"/>
      <charset val="204"/>
    </font>
    <font>
      <sz val="6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</font>
    <font>
      <b/>
      <sz val="11"/>
      <name val="Times New Roman"/>
      <family val="1"/>
      <charset val="204"/>
    </font>
    <font>
      <sz val="8"/>
      <name val="Arial Cyr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6">
    <xf numFmtId="0" fontId="0" fillId="0" borderId="0"/>
    <xf numFmtId="0" fontId="1" fillId="0" borderId="0"/>
    <xf numFmtId="0" fontId="11" fillId="0" borderId="0">
      <alignment horizontal="left"/>
    </xf>
    <xf numFmtId="0" fontId="11" fillId="0" borderId="0">
      <alignment horizontal="left"/>
    </xf>
    <xf numFmtId="0" fontId="12" fillId="0" borderId="0"/>
    <xf numFmtId="0" fontId="12" fillId="0" borderId="0"/>
    <xf numFmtId="0" fontId="11" fillId="0" borderId="0">
      <alignment horizontal="left"/>
    </xf>
    <xf numFmtId="49" fontId="13" fillId="0" borderId="2"/>
    <xf numFmtId="4" fontId="13" fillId="0" borderId="3">
      <alignment horizontal="right"/>
    </xf>
    <xf numFmtId="4" fontId="13" fillId="0" borderId="3">
      <alignment horizontal="right"/>
    </xf>
    <xf numFmtId="4" fontId="13" fillId="0" borderId="4">
      <alignment horizontal="right"/>
    </xf>
    <xf numFmtId="49" fontId="13" fillId="0" borderId="0">
      <alignment horizontal="right"/>
    </xf>
    <xf numFmtId="0" fontId="13" fillId="0" borderId="2"/>
    <xf numFmtId="4" fontId="13" fillId="0" borderId="5">
      <alignment horizontal="right"/>
    </xf>
    <xf numFmtId="49" fontId="13" fillId="0" borderId="6">
      <alignment horizontal="center"/>
    </xf>
    <xf numFmtId="4" fontId="13" fillId="0" borderId="7">
      <alignment horizontal="right"/>
    </xf>
    <xf numFmtId="0" fontId="14" fillId="0" borderId="0">
      <alignment horizontal="center"/>
    </xf>
    <xf numFmtId="0" fontId="14" fillId="0" borderId="2"/>
    <xf numFmtId="0" fontId="13" fillId="0" borderId="8">
      <alignment horizontal="left" wrapText="1"/>
    </xf>
    <xf numFmtId="0" fontId="13" fillId="0" borderId="9">
      <alignment horizontal="left" wrapText="1" indent="1"/>
    </xf>
    <xf numFmtId="0" fontId="13" fillId="0" borderId="8">
      <alignment horizontal="left" wrapText="1" indent="2"/>
    </xf>
    <xf numFmtId="0" fontId="13" fillId="0" borderId="10">
      <alignment horizontal="left" wrapText="1" indent="2"/>
    </xf>
    <xf numFmtId="0" fontId="13" fillId="0" borderId="0">
      <alignment horizontal="center" wrapText="1"/>
    </xf>
    <xf numFmtId="49" fontId="13" fillId="0" borderId="2">
      <alignment horizontal="left"/>
    </xf>
    <xf numFmtId="49" fontId="13" fillId="0" borderId="11">
      <alignment horizontal="center" wrapText="1"/>
    </xf>
    <xf numFmtId="49" fontId="13" fillId="0" borderId="11">
      <alignment horizontal="left" wrapText="1"/>
    </xf>
    <xf numFmtId="49" fontId="13" fillId="0" borderId="11">
      <alignment horizontal="center" shrinkToFit="1"/>
    </xf>
    <xf numFmtId="49" fontId="13" fillId="0" borderId="2">
      <alignment horizontal="center"/>
    </xf>
    <xf numFmtId="0" fontId="13" fillId="0" borderId="12">
      <alignment horizontal="center"/>
    </xf>
    <xf numFmtId="0" fontId="13" fillId="0" borderId="0">
      <alignment horizontal="center"/>
    </xf>
    <xf numFmtId="49" fontId="13" fillId="0" borderId="2"/>
    <xf numFmtId="49" fontId="13" fillId="0" borderId="3">
      <alignment horizontal="center" shrinkToFit="1"/>
    </xf>
    <xf numFmtId="0" fontId="13" fillId="0" borderId="2">
      <alignment horizontal="center"/>
    </xf>
    <xf numFmtId="49" fontId="13" fillId="0" borderId="12">
      <alignment horizontal="center"/>
    </xf>
    <xf numFmtId="49" fontId="13" fillId="0" borderId="0">
      <alignment horizontal="left"/>
    </xf>
    <xf numFmtId="49" fontId="13" fillId="0" borderId="5">
      <alignment horizontal="center"/>
    </xf>
    <xf numFmtId="0" fontId="14" fillId="0" borderId="13">
      <alignment horizontal="center" vertical="center" textRotation="90" wrapText="1"/>
    </xf>
    <xf numFmtId="0" fontId="14" fillId="0" borderId="12">
      <alignment horizontal="center" vertical="center" textRotation="90" wrapText="1"/>
    </xf>
    <xf numFmtId="0" fontId="13" fillId="0" borderId="0">
      <alignment vertical="center"/>
    </xf>
    <xf numFmtId="0" fontId="14" fillId="0" borderId="13">
      <alignment horizontal="center" vertical="center" textRotation="90"/>
    </xf>
    <xf numFmtId="49" fontId="13" fillId="0" borderId="14">
      <alignment horizontal="center" vertical="center" wrapText="1"/>
    </xf>
    <xf numFmtId="0" fontId="14" fillId="0" borderId="15"/>
    <xf numFmtId="49" fontId="15" fillId="0" borderId="16">
      <alignment horizontal="left" vertical="center" wrapText="1"/>
    </xf>
    <xf numFmtId="49" fontId="13" fillId="0" borderId="17">
      <alignment horizontal="left" vertical="center" wrapText="1" indent="2"/>
    </xf>
    <xf numFmtId="49" fontId="13" fillId="0" borderId="10">
      <alignment horizontal="left" vertical="center" wrapText="1" indent="3"/>
    </xf>
    <xf numFmtId="49" fontId="13" fillId="0" borderId="16">
      <alignment horizontal="left" vertical="center" wrapText="1" indent="3"/>
    </xf>
    <xf numFmtId="49" fontId="13" fillId="0" borderId="18">
      <alignment horizontal="left" vertical="center" wrapText="1" indent="3"/>
    </xf>
    <xf numFmtId="0" fontId="15" fillId="0" borderId="15">
      <alignment horizontal="left" vertical="center" wrapText="1"/>
    </xf>
    <xf numFmtId="49" fontId="13" fillId="0" borderId="12">
      <alignment horizontal="left" vertical="center" wrapText="1" indent="3"/>
    </xf>
    <xf numFmtId="49" fontId="13" fillId="0" borderId="0">
      <alignment horizontal="left" vertical="center" wrapText="1" indent="3"/>
    </xf>
    <xf numFmtId="49" fontId="13" fillId="0" borderId="2">
      <alignment horizontal="left" vertical="center" wrapText="1" indent="3"/>
    </xf>
    <xf numFmtId="49" fontId="15" fillId="0" borderId="15">
      <alignment horizontal="left" vertical="center" wrapText="1"/>
    </xf>
    <xf numFmtId="49" fontId="13" fillId="0" borderId="19">
      <alignment horizontal="center" vertical="center" wrapText="1"/>
    </xf>
    <xf numFmtId="49" fontId="14" fillId="0" borderId="20">
      <alignment horizontal="center"/>
    </xf>
    <xf numFmtId="49" fontId="14" fillId="0" borderId="21">
      <alignment horizontal="center" vertical="center" wrapText="1"/>
    </xf>
    <xf numFmtId="49" fontId="13" fillId="0" borderId="22">
      <alignment horizontal="center" vertical="center" wrapText="1"/>
    </xf>
    <xf numFmtId="49" fontId="13" fillId="0" borderId="11">
      <alignment horizontal="center" vertical="center" wrapText="1"/>
    </xf>
    <xf numFmtId="49" fontId="13" fillId="0" borderId="21">
      <alignment horizontal="center" vertical="center" wrapText="1"/>
    </xf>
    <xf numFmtId="49" fontId="13" fillId="0" borderId="23">
      <alignment horizontal="center" vertical="center" wrapText="1"/>
    </xf>
    <xf numFmtId="49" fontId="13" fillId="0" borderId="24">
      <alignment horizontal="center" vertical="center" wrapText="1"/>
    </xf>
    <xf numFmtId="49" fontId="13" fillId="0" borderId="0">
      <alignment horizontal="center" vertical="center" wrapText="1"/>
    </xf>
    <xf numFmtId="49" fontId="13" fillId="0" borderId="2">
      <alignment horizontal="center" vertical="center" wrapText="1"/>
    </xf>
    <xf numFmtId="49" fontId="14" fillId="0" borderId="20">
      <alignment horizontal="center" vertical="center" wrapText="1"/>
    </xf>
    <xf numFmtId="0" fontId="13" fillId="0" borderId="14">
      <alignment horizontal="center" vertical="top"/>
    </xf>
    <xf numFmtId="49" fontId="13" fillId="0" borderId="14">
      <alignment horizontal="center" vertical="top" wrapText="1"/>
    </xf>
    <xf numFmtId="4" fontId="13" fillId="0" borderId="25">
      <alignment horizontal="right"/>
    </xf>
    <xf numFmtId="0" fontId="13" fillId="0" borderId="26"/>
    <xf numFmtId="4" fontId="13" fillId="0" borderId="19">
      <alignment horizontal="right"/>
    </xf>
    <xf numFmtId="4" fontId="13" fillId="0" borderId="24">
      <alignment horizontal="right" shrinkToFit="1"/>
    </xf>
    <xf numFmtId="4" fontId="13" fillId="0" borderId="0">
      <alignment horizontal="right" shrinkToFit="1"/>
    </xf>
    <xf numFmtId="0" fontId="14" fillId="0" borderId="14">
      <alignment horizontal="center" vertical="top"/>
    </xf>
    <xf numFmtId="0" fontId="13" fillId="0" borderId="14">
      <alignment horizontal="center" vertical="top" wrapText="1"/>
    </xf>
    <xf numFmtId="0" fontId="13" fillId="0" borderId="14">
      <alignment horizontal="center" vertical="top"/>
    </xf>
    <xf numFmtId="4" fontId="13" fillId="0" borderId="27">
      <alignment horizontal="right"/>
    </xf>
    <xf numFmtId="0" fontId="13" fillId="0" borderId="28"/>
    <xf numFmtId="4" fontId="13" fillId="0" borderId="29">
      <alignment horizontal="right"/>
    </xf>
    <xf numFmtId="0" fontId="13" fillId="0" borderId="2">
      <alignment horizontal="right"/>
    </xf>
    <xf numFmtId="0" fontId="14" fillId="0" borderId="14">
      <alignment horizontal="center" vertical="top"/>
    </xf>
    <xf numFmtId="0" fontId="12" fillId="2" borderId="0"/>
    <xf numFmtId="0" fontId="14" fillId="0" borderId="0"/>
    <xf numFmtId="0" fontId="16" fillId="0" borderId="0"/>
    <xf numFmtId="0" fontId="13" fillId="0" borderId="0">
      <alignment horizontal="left"/>
    </xf>
    <xf numFmtId="0" fontId="13" fillId="0" borderId="0"/>
    <xf numFmtId="0" fontId="17" fillId="0" borderId="0"/>
    <xf numFmtId="0" fontId="12" fillId="2" borderId="2"/>
    <xf numFmtId="0" fontId="13" fillId="0" borderId="13">
      <alignment horizontal="center" vertical="top" wrapText="1"/>
    </xf>
    <xf numFmtId="0" fontId="13" fillId="0" borderId="13">
      <alignment horizontal="center" vertical="center"/>
    </xf>
    <xf numFmtId="0" fontId="12" fillId="2" borderId="30"/>
    <xf numFmtId="0" fontId="13" fillId="0" borderId="31">
      <alignment horizontal="left" wrapText="1"/>
    </xf>
    <xf numFmtId="0" fontId="13" fillId="0" borderId="8">
      <alignment horizontal="left" wrapText="1" indent="1"/>
    </xf>
    <xf numFmtId="0" fontId="13" fillId="0" borderId="15">
      <alignment horizontal="left" wrapText="1" indent="2"/>
    </xf>
    <xf numFmtId="0" fontId="12" fillId="2" borderId="32"/>
    <xf numFmtId="0" fontId="18" fillId="0" borderId="0">
      <alignment horizontal="center" wrapText="1"/>
    </xf>
    <xf numFmtId="0" fontId="19" fillId="0" borderId="0">
      <alignment horizontal="center" vertical="top"/>
    </xf>
    <xf numFmtId="0" fontId="13" fillId="0" borderId="2">
      <alignment wrapText="1"/>
    </xf>
    <xf numFmtId="0" fontId="13" fillId="0" borderId="30">
      <alignment wrapText="1"/>
    </xf>
    <xf numFmtId="0" fontId="13" fillId="0" borderId="12">
      <alignment horizontal="left"/>
    </xf>
    <xf numFmtId="0" fontId="13" fillId="0" borderId="14">
      <alignment horizontal="center" vertical="top" wrapText="1"/>
    </xf>
    <xf numFmtId="0" fontId="13" fillId="0" borderId="19">
      <alignment horizontal="center" vertical="center"/>
    </xf>
    <xf numFmtId="0" fontId="12" fillId="2" borderId="33"/>
    <xf numFmtId="49" fontId="13" fillId="0" borderId="20">
      <alignment horizontal="center" wrapText="1"/>
    </xf>
    <xf numFmtId="49" fontId="13" fillId="0" borderId="22">
      <alignment horizontal="center" wrapText="1"/>
    </xf>
    <xf numFmtId="49" fontId="13" fillId="0" borderId="21">
      <alignment horizontal="center"/>
    </xf>
    <xf numFmtId="0" fontId="12" fillId="2" borderId="12"/>
    <xf numFmtId="0" fontId="12" fillId="2" borderId="34"/>
    <xf numFmtId="0" fontId="13" fillId="0" borderId="24"/>
    <xf numFmtId="0" fontId="13" fillId="0" borderId="0">
      <alignment horizontal="center"/>
    </xf>
    <xf numFmtId="49" fontId="13" fillId="0" borderId="12"/>
    <xf numFmtId="49" fontId="13" fillId="0" borderId="0"/>
    <xf numFmtId="0" fontId="13" fillId="0" borderId="14">
      <alignment horizontal="center" vertical="center"/>
    </xf>
    <xf numFmtId="0" fontId="12" fillId="2" borderId="35"/>
    <xf numFmtId="49" fontId="13" fillId="0" borderId="25">
      <alignment horizontal="center"/>
    </xf>
    <xf numFmtId="49" fontId="13" fillId="0" borderId="26">
      <alignment horizontal="center"/>
    </xf>
    <xf numFmtId="49" fontId="13" fillId="0" borderId="14">
      <alignment horizontal="center"/>
    </xf>
    <xf numFmtId="49" fontId="13" fillId="0" borderId="14">
      <alignment horizontal="center" vertical="top" wrapText="1"/>
    </xf>
    <xf numFmtId="49" fontId="13" fillId="0" borderId="14">
      <alignment horizontal="center" vertical="top" wrapText="1"/>
    </xf>
    <xf numFmtId="0" fontId="12" fillId="2" borderId="36"/>
    <xf numFmtId="4" fontId="13" fillId="0" borderId="14">
      <alignment horizontal="right"/>
    </xf>
    <xf numFmtId="0" fontId="13" fillId="3" borderId="24"/>
    <xf numFmtId="49" fontId="13" fillId="0" borderId="37">
      <alignment horizontal="center" vertical="top"/>
    </xf>
    <xf numFmtId="49" fontId="12" fillId="0" borderId="0"/>
    <xf numFmtId="0" fontId="13" fillId="0" borderId="0">
      <alignment horizontal="right"/>
    </xf>
    <xf numFmtId="49" fontId="13" fillId="0" borderId="0">
      <alignment horizontal="right"/>
    </xf>
    <xf numFmtId="0" fontId="20" fillId="0" borderId="0"/>
    <xf numFmtId="0" fontId="20" fillId="0" borderId="38"/>
    <xf numFmtId="49" fontId="21" fillId="0" borderId="39">
      <alignment horizontal="right"/>
    </xf>
    <xf numFmtId="0" fontId="13" fillId="0" borderId="39">
      <alignment horizontal="right"/>
    </xf>
    <xf numFmtId="0" fontId="20" fillId="0" borderId="2"/>
    <xf numFmtId="0" fontId="13" fillId="0" borderId="19">
      <alignment horizontal="center"/>
    </xf>
    <xf numFmtId="49" fontId="12" fillId="0" borderId="40">
      <alignment horizontal="center"/>
    </xf>
    <xf numFmtId="14" fontId="13" fillId="0" borderId="41">
      <alignment horizontal="center"/>
    </xf>
    <xf numFmtId="0" fontId="13" fillId="0" borderId="42">
      <alignment horizontal="center"/>
    </xf>
    <xf numFmtId="49" fontId="13" fillId="0" borderId="43">
      <alignment horizontal="center"/>
    </xf>
    <xf numFmtId="49" fontId="13" fillId="0" borderId="41">
      <alignment horizontal="center"/>
    </xf>
    <xf numFmtId="0" fontId="13" fillId="0" borderId="41">
      <alignment horizontal="center"/>
    </xf>
    <xf numFmtId="49" fontId="13" fillId="0" borderId="44">
      <alignment horizontal="center"/>
    </xf>
    <xf numFmtId="0" fontId="17" fillId="0" borderId="24"/>
    <xf numFmtId="49" fontId="13" fillId="0" borderId="37">
      <alignment horizontal="center" vertical="top" wrapText="1"/>
    </xf>
    <xf numFmtId="0" fontId="13" fillId="0" borderId="45">
      <alignment horizontal="center" vertical="center"/>
    </xf>
    <xf numFmtId="4" fontId="13" fillId="0" borderId="6">
      <alignment horizontal="right"/>
    </xf>
    <xf numFmtId="49" fontId="13" fillId="0" borderId="28">
      <alignment horizontal="center"/>
    </xf>
    <xf numFmtId="0" fontId="13" fillId="0" borderId="0">
      <alignment horizontal="left" wrapText="1"/>
    </xf>
    <xf numFmtId="0" fontId="13" fillId="0" borderId="2">
      <alignment horizontal="left"/>
    </xf>
    <xf numFmtId="0" fontId="13" fillId="0" borderId="9">
      <alignment horizontal="left" wrapText="1"/>
    </xf>
    <xf numFmtId="0" fontId="13" fillId="0" borderId="30"/>
    <xf numFmtId="0" fontId="14" fillId="0" borderId="46">
      <alignment horizontal="left" wrapText="1"/>
    </xf>
    <xf numFmtId="0" fontId="13" fillId="0" borderId="5">
      <alignment horizontal="left" wrapText="1" indent="2"/>
    </xf>
    <xf numFmtId="49" fontId="13" fillId="0" borderId="0">
      <alignment horizontal="center" wrapText="1"/>
    </xf>
    <xf numFmtId="49" fontId="13" fillId="0" borderId="21">
      <alignment horizontal="center" wrapText="1"/>
    </xf>
    <xf numFmtId="0" fontId="13" fillId="0" borderId="33"/>
    <xf numFmtId="0" fontId="13" fillId="0" borderId="47">
      <alignment horizontal="center" wrapText="1"/>
    </xf>
    <xf numFmtId="0" fontId="12" fillId="2" borderId="24"/>
    <xf numFmtId="49" fontId="13" fillId="0" borderId="11">
      <alignment horizontal="center"/>
    </xf>
    <xf numFmtId="49" fontId="13" fillId="0" borderId="0">
      <alignment horizontal="center"/>
    </xf>
    <xf numFmtId="49" fontId="13" fillId="0" borderId="3">
      <alignment horizontal="center" wrapText="1"/>
    </xf>
    <xf numFmtId="49" fontId="13" fillId="0" borderId="4">
      <alignment horizontal="center" wrapText="1"/>
    </xf>
    <xf numFmtId="49" fontId="13" fillId="0" borderId="3">
      <alignment horizontal="center"/>
    </xf>
    <xf numFmtId="0" fontId="22" fillId="0" borderId="0"/>
    <xf numFmtId="0" fontId="23" fillId="0" borderId="0"/>
    <xf numFmtId="0" fontId="12" fillId="0" borderId="0"/>
    <xf numFmtId="0" fontId="1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12" fillId="0" borderId="0"/>
  </cellStyleXfs>
  <cellXfs count="58">
    <xf numFmtId="0" fontId="0" fillId="0" borderId="0" xfId="0"/>
    <xf numFmtId="0" fontId="0" fillId="0" borderId="0" xfId="0" applyFill="1"/>
    <xf numFmtId="0" fontId="0" fillId="0" borderId="0" xfId="0" applyFill="1" applyAlignment="1">
      <alignment vertical="top"/>
    </xf>
    <xf numFmtId="0" fontId="4" fillId="0" borderId="0" xfId="0" applyFont="1" applyFill="1" applyAlignment="1">
      <alignment horizontal="center" wrapText="1"/>
    </xf>
    <xf numFmtId="0" fontId="5" fillId="0" borderId="0" xfId="0" applyFont="1" applyFill="1"/>
    <xf numFmtId="49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49" fontId="3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49" fontId="9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0" xfId="0" applyFont="1" applyFill="1"/>
    <xf numFmtId="49" fontId="6" fillId="0" borderId="1" xfId="0" applyNumberFormat="1" applyFont="1" applyFill="1" applyBorder="1" applyAlignment="1">
      <alignment horizontal="left" vertical="top" wrapText="1"/>
    </xf>
    <xf numFmtId="0" fontId="27" fillId="0" borderId="48" xfId="1" applyFont="1" applyBorder="1" applyAlignment="1">
      <alignment vertical="top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 wrapText="1"/>
    </xf>
    <xf numFmtId="164" fontId="3" fillId="0" borderId="1" xfId="159" applyNumberFormat="1" applyFont="1" applyFill="1" applyBorder="1" applyAlignment="1">
      <alignment horizontal="center" vertical="center"/>
    </xf>
    <xf numFmtId="164" fontId="3" fillId="0" borderId="1" xfId="165" applyNumberFormat="1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center" vertical="center" wrapText="1"/>
    </xf>
    <xf numFmtId="1" fontId="28" fillId="0" borderId="0" xfId="160" applyNumberFormat="1" applyFont="1" applyFill="1" applyBorder="1" applyAlignment="1">
      <alignment wrapText="1"/>
    </xf>
    <xf numFmtId="164" fontId="28" fillId="0" borderId="1" xfId="159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164" fontId="9" fillId="0" borderId="1" xfId="159" applyNumberFormat="1" applyFont="1" applyFill="1" applyBorder="1" applyAlignment="1">
      <alignment horizontal="center" vertical="center"/>
    </xf>
    <xf numFmtId="164" fontId="9" fillId="0" borderId="49" xfId="159" applyNumberFormat="1" applyFont="1" applyFill="1" applyBorder="1" applyAlignment="1">
      <alignment horizontal="center" vertical="center"/>
    </xf>
    <xf numFmtId="0" fontId="3" fillId="0" borderId="0" xfId="160" applyFont="1" applyFill="1" applyBorder="1" applyAlignment="1">
      <alignment wrapText="1"/>
    </xf>
    <xf numFmtId="164" fontId="9" fillId="0" borderId="49" xfId="159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28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3" fillId="0" borderId="1" xfId="164" applyNumberFormat="1" applyFont="1" applyBorder="1" applyAlignment="1">
      <alignment horizontal="center" vertical="top"/>
    </xf>
    <xf numFmtId="164" fontId="3" fillId="0" borderId="0" xfId="164" applyNumberFormat="1" applyFont="1" applyAlignment="1">
      <alignment horizontal="center" vertical="top"/>
    </xf>
    <xf numFmtId="164" fontId="3" fillId="4" borderId="1" xfId="164" applyNumberFormat="1" applyFont="1" applyFill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/>
    </xf>
    <xf numFmtId="1" fontId="3" fillId="0" borderId="0" xfId="160" applyNumberFormat="1" applyFont="1" applyAlignment="1">
      <alignment vertical="top" wrapText="1"/>
    </xf>
    <xf numFmtId="164" fontId="9" fillId="0" borderId="1" xfId="159" applyNumberFormat="1" applyFont="1" applyBorder="1" applyAlignment="1">
      <alignment horizontal="center" vertical="center"/>
    </xf>
    <xf numFmtId="164" fontId="3" fillId="0" borderId="1" xfId="164" applyNumberFormat="1" applyFont="1" applyBorder="1" applyAlignment="1">
      <alignment horizontal="center" vertical="center"/>
    </xf>
    <xf numFmtId="164" fontId="9" fillId="0" borderId="50" xfId="159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top"/>
    </xf>
    <xf numFmtId="164" fontId="7" fillId="0" borderId="1" xfId="0" applyNumberFormat="1" applyFont="1" applyFill="1" applyBorder="1" applyAlignment="1">
      <alignment horizontal="center" vertical="top"/>
    </xf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3" fontId="0" fillId="0" borderId="0" xfId="0" applyNumberFormat="1" applyFill="1" applyAlignment="1">
      <alignment horizontal="center"/>
    </xf>
    <xf numFmtId="164" fontId="30" fillId="0" borderId="1" xfId="0" applyNumberFormat="1" applyFont="1" applyBorder="1" applyAlignment="1">
      <alignment horizontal="center" vertical="center" wrapText="1"/>
    </xf>
    <xf numFmtId="164" fontId="9" fillId="0" borderId="0" xfId="164" applyNumberFormat="1" applyFont="1" applyAlignment="1">
      <alignment horizontal="center" vertical="top"/>
    </xf>
    <xf numFmtId="0" fontId="3" fillId="0" borderId="1" xfId="0" applyFont="1" applyFill="1" applyBorder="1"/>
    <xf numFmtId="164" fontId="9" fillId="0" borderId="1" xfId="159" applyNumberFormat="1" applyFont="1" applyBorder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166">
    <cellStyle name="br" xfId="2" xr:uid="{00000000-0005-0000-0000-000000000000}"/>
    <cellStyle name="col" xfId="3" xr:uid="{00000000-0005-0000-0000-000001000000}"/>
    <cellStyle name="style0" xfId="4" xr:uid="{00000000-0005-0000-0000-000002000000}"/>
    <cellStyle name="td" xfId="5" xr:uid="{00000000-0005-0000-0000-000003000000}"/>
    <cellStyle name="tr" xfId="6" xr:uid="{00000000-0005-0000-0000-000004000000}"/>
    <cellStyle name="xl100" xfId="7" xr:uid="{00000000-0005-0000-0000-000005000000}"/>
    <cellStyle name="xl101" xfId="8" xr:uid="{00000000-0005-0000-0000-000006000000}"/>
    <cellStyle name="xl101 2" xfId="9" xr:uid="{00000000-0005-0000-0000-000007000000}"/>
    <cellStyle name="xl102" xfId="10" xr:uid="{00000000-0005-0000-0000-000008000000}"/>
    <cellStyle name="xl103" xfId="11" xr:uid="{00000000-0005-0000-0000-000009000000}"/>
    <cellStyle name="xl104" xfId="12" xr:uid="{00000000-0005-0000-0000-00000A000000}"/>
    <cellStyle name="xl105" xfId="13" xr:uid="{00000000-0005-0000-0000-00000B000000}"/>
    <cellStyle name="xl106" xfId="14" xr:uid="{00000000-0005-0000-0000-00000C000000}"/>
    <cellStyle name="xl107" xfId="15" xr:uid="{00000000-0005-0000-0000-00000D000000}"/>
    <cellStyle name="xl108" xfId="16" xr:uid="{00000000-0005-0000-0000-00000E000000}"/>
    <cellStyle name="xl109" xfId="17" xr:uid="{00000000-0005-0000-0000-00000F000000}"/>
    <cellStyle name="xl110" xfId="18" xr:uid="{00000000-0005-0000-0000-000010000000}"/>
    <cellStyle name="xl111" xfId="19" xr:uid="{00000000-0005-0000-0000-000011000000}"/>
    <cellStyle name="xl112" xfId="20" xr:uid="{00000000-0005-0000-0000-000012000000}"/>
    <cellStyle name="xl113" xfId="21" xr:uid="{00000000-0005-0000-0000-000013000000}"/>
    <cellStyle name="xl114" xfId="22" xr:uid="{00000000-0005-0000-0000-000014000000}"/>
    <cellStyle name="xl115" xfId="23" xr:uid="{00000000-0005-0000-0000-000015000000}"/>
    <cellStyle name="xl116" xfId="24" xr:uid="{00000000-0005-0000-0000-000016000000}"/>
    <cellStyle name="xl117" xfId="25" xr:uid="{00000000-0005-0000-0000-000017000000}"/>
    <cellStyle name="xl118" xfId="26" xr:uid="{00000000-0005-0000-0000-000018000000}"/>
    <cellStyle name="xl119" xfId="27" xr:uid="{00000000-0005-0000-0000-000019000000}"/>
    <cellStyle name="xl120" xfId="28" xr:uid="{00000000-0005-0000-0000-00001A000000}"/>
    <cellStyle name="xl121" xfId="29" xr:uid="{00000000-0005-0000-0000-00001B000000}"/>
    <cellStyle name="xl122" xfId="30" xr:uid="{00000000-0005-0000-0000-00001C000000}"/>
    <cellStyle name="xl123" xfId="31" xr:uid="{00000000-0005-0000-0000-00001D000000}"/>
    <cellStyle name="xl124" xfId="32" xr:uid="{00000000-0005-0000-0000-00001E000000}"/>
    <cellStyle name="xl125" xfId="33" xr:uid="{00000000-0005-0000-0000-00001F000000}"/>
    <cellStyle name="xl126" xfId="34" xr:uid="{00000000-0005-0000-0000-000020000000}"/>
    <cellStyle name="xl127" xfId="35" xr:uid="{00000000-0005-0000-0000-000021000000}"/>
    <cellStyle name="xl128" xfId="36" xr:uid="{00000000-0005-0000-0000-000022000000}"/>
    <cellStyle name="xl129" xfId="37" xr:uid="{00000000-0005-0000-0000-000023000000}"/>
    <cellStyle name="xl130" xfId="38" xr:uid="{00000000-0005-0000-0000-000024000000}"/>
    <cellStyle name="xl131" xfId="39" xr:uid="{00000000-0005-0000-0000-000025000000}"/>
    <cellStyle name="xl132" xfId="40" xr:uid="{00000000-0005-0000-0000-000026000000}"/>
    <cellStyle name="xl133" xfId="41" xr:uid="{00000000-0005-0000-0000-000027000000}"/>
    <cellStyle name="xl134" xfId="42" xr:uid="{00000000-0005-0000-0000-000028000000}"/>
    <cellStyle name="xl135" xfId="43" xr:uid="{00000000-0005-0000-0000-000029000000}"/>
    <cellStyle name="xl136" xfId="44" xr:uid="{00000000-0005-0000-0000-00002A000000}"/>
    <cellStyle name="xl137" xfId="45" xr:uid="{00000000-0005-0000-0000-00002B000000}"/>
    <cellStyle name="xl138" xfId="46" xr:uid="{00000000-0005-0000-0000-00002C000000}"/>
    <cellStyle name="xl139" xfId="47" xr:uid="{00000000-0005-0000-0000-00002D000000}"/>
    <cellStyle name="xl140" xfId="48" xr:uid="{00000000-0005-0000-0000-00002E000000}"/>
    <cellStyle name="xl141" xfId="49" xr:uid="{00000000-0005-0000-0000-00002F000000}"/>
    <cellStyle name="xl142" xfId="50" xr:uid="{00000000-0005-0000-0000-000030000000}"/>
    <cellStyle name="xl143" xfId="51" xr:uid="{00000000-0005-0000-0000-000031000000}"/>
    <cellStyle name="xl144" xfId="52" xr:uid="{00000000-0005-0000-0000-000032000000}"/>
    <cellStyle name="xl145" xfId="53" xr:uid="{00000000-0005-0000-0000-000033000000}"/>
    <cellStyle name="xl146" xfId="54" xr:uid="{00000000-0005-0000-0000-000034000000}"/>
    <cellStyle name="xl147" xfId="55" xr:uid="{00000000-0005-0000-0000-000035000000}"/>
    <cellStyle name="xl148" xfId="56" xr:uid="{00000000-0005-0000-0000-000036000000}"/>
    <cellStyle name="xl149" xfId="57" xr:uid="{00000000-0005-0000-0000-000037000000}"/>
    <cellStyle name="xl150" xfId="58" xr:uid="{00000000-0005-0000-0000-000038000000}"/>
    <cellStyle name="xl151" xfId="59" xr:uid="{00000000-0005-0000-0000-000039000000}"/>
    <cellStyle name="xl152" xfId="60" xr:uid="{00000000-0005-0000-0000-00003A000000}"/>
    <cellStyle name="xl153" xfId="61" xr:uid="{00000000-0005-0000-0000-00003B000000}"/>
    <cellStyle name="xl154" xfId="62" xr:uid="{00000000-0005-0000-0000-00003C000000}"/>
    <cellStyle name="xl155" xfId="63" xr:uid="{00000000-0005-0000-0000-00003D000000}"/>
    <cellStyle name="xl156" xfId="64" xr:uid="{00000000-0005-0000-0000-00003E000000}"/>
    <cellStyle name="xl157" xfId="65" xr:uid="{00000000-0005-0000-0000-00003F000000}"/>
    <cellStyle name="xl158" xfId="66" xr:uid="{00000000-0005-0000-0000-000040000000}"/>
    <cellStyle name="xl159" xfId="67" xr:uid="{00000000-0005-0000-0000-000041000000}"/>
    <cellStyle name="xl160" xfId="68" xr:uid="{00000000-0005-0000-0000-000042000000}"/>
    <cellStyle name="xl161" xfId="69" xr:uid="{00000000-0005-0000-0000-000043000000}"/>
    <cellStyle name="xl162" xfId="70" xr:uid="{00000000-0005-0000-0000-000044000000}"/>
    <cellStyle name="xl163" xfId="71" xr:uid="{00000000-0005-0000-0000-000045000000}"/>
    <cellStyle name="xl164" xfId="72" xr:uid="{00000000-0005-0000-0000-000046000000}"/>
    <cellStyle name="xl165" xfId="73" xr:uid="{00000000-0005-0000-0000-000047000000}"/>
    <cellStyle name="xl166" xfId="74" xr:uid="{00000000-0005-0000-0000-000048000000}"/>
    <cellStyle name="xl167" xfId="75" xr:uid="{00000000-0005-0000-0000-000049000000}"/>
    <cellStyle name="xl168" xfId="76" xr:uid="{00000000-0005-0000-0000-00004A000000}"/>
    <cellStyle name="xl169" xfId="77" xr:uid="{00000000-0005-0000-0000-00004B000000}"/>
    <cellStyle name="xl21" xfId="78" xr:uid="{00000000-0005-0000-0000-00004C000000}"/>
    <cellStyle name="xl22" xfId="79" xr:uid="{00000000-0005-0000-0000-00004D000000}"/>
    <cellStyle name="xl23" xfId="80" xr:uid="{00000000-0005-0000-0000-00004E000000}"/>
    <cellStyle name="xl24" xfId="81" xr:uid="{00000000-0005-0000-0000-00004F000000}"/>
    <cellStyle name="xl25" xfId="82" xr:uid="{00000000-0005-0000-0000-000050000000}"/>
    <cellStyle name="xl26" xfId="83" xr:uid="{00000000-0005-0000-0000-000051000000}"/>
    <cellStyle name="xl27" xfId="84" xr:uid="{00000000-0005-0000-0000-000052000000}"/>
    <cellStyle name="xl28" xfId="85" xr:uid="{00000000-0005-0000-0000-000053000000}"/>
    <cellStyle name="xl29" xfId="86" xr:uid="{00000000-0005-0000-0000-000054000000}"/>
    <cellStyle name="xl30" xfId="87" xr:uid="{00000000-0005-0000-0000-000055000000}"/>
    <cellStyle name="xl31" xfId="88" xr:uid="{00000000-0005-0000-0000-000056000000}"/>
    <cellStyle name="xl32" xfId="89" xr:uid="{00000000-0005-0000-0000-000057000000}"/>
    <cellStyle name="xl33" xfId="90" xr:uid="{00000000-0005-0000-0000-000058000000}"/>
    <cellStyle name="xl34" xfId="91" xr:uid="{00000000-0005-0000-0000-000059000000}"/>
    <cellStyle name="xl35" xfId="92" xr:uid="{00000000-0005-0000-0000-00005A000000}"/>
    <cellStyle name="xl36" xfId="93" xr:uid="{00000000-0005-0000-0000-00005B000000}"/>
    <cellStyle name="xl37" xfId="94" xr:uid="{00000000-0005-0000-0000-00005C000000}"/>
    <cellStyle name="xl38" xfId="95" xr:uid="{00000000-0005-0000-0000-00005D000000}"/>
    <cellStyle name="xl39" xfId="96" xr:uid="{00000000-0005-0000-0000-00005E000000}"/>
    <cellStyle name="xl40" xfId="97" xr:uid="{00000000-0005-0000-0000-00005F000000}"/>
    <cellStyle name="xl41" xfId="98" xr:uid="{00000000-0005-0000-0000-000060000000}"/>
    <cellStyle name="xl42" xfId="99" xr:uid="{00000000-0005-0000-0000-000061000000}"/>
    <cellStyle name="xl43" xfId="100" xr:uid="{00000000-0005-0000-0000-000062000000}"/>
    <cellStyle name="xl44" xfId="101" xr:uid="{00000000-0005-0000-0000-000063000000}"/>
    <cellStyle name="xl45" xfId="102" xr:uid="{00000000-0005-0000-0000-000064000000}"/>
    <cellStyle name="xl46" xfId="103" xr:uid="{00000000-0005-0000-0000-000065000000}"/>
    <cellStyle name="xl47" xfId="104" xr:uid="{00000000-0005-0000-0000-000066000000}"/>
    <cellStyle name="xl48" xfId="105" xr:uid="{00000000-0005-0000-0000-000067000000}"/>
    <cellStyle name="xl49" xfId="106" xr:uid="{00000000-0005-0000-0000-000068000000}"/>
    <cellStyle name="xl50" xfId="107" xr:uid="{00000000-0005-0000-0000-000069000000}"/>
    <cellStyle name="xl51" xfId="108" xr:uid="{00000000-0005-0000-0000-00006A000000}"/>
    <cellStyle name="xl52" xfId="109" xr:uid="{00000000-0005-0000-0000-00006B000000}"/>
    <cellStyle name="xl53" xfId="110" xr:uid="{00000000-0005-0000-0000-00006C000000}"/>
    <cellStyle name="xl54" xfId="111" xr:uid="{00000000-0005-0000-0000-00006D000000}"/>
    <cellStyle name="xl55" xfId="112" xr:uid="{00000000-0005-0000-0000-00006E000000}"/>
    <cellStyle name="xl56" xfId="113" xr:uid="{00000000-0005-0000-0000-00006F000000}"/>
    <cellStyle name="xl57" xfId="114" xr:uid="{00000000-0005-0000-0000-000070000000}"/>
    <cellStyle name="xl58" xfId="115" xr:uid="{00000000-0005-0000-0000-000071000000}"/>
    <cellStyle name="xl59" xfId="116" xr:uid="{00000000-0005-0000-0000-000072000000}"/>
    <cellStyle name="xl60" xfId="117" xr:uid="{00000000-0005-0000-0000-000073000000}"/>
    <cellStyle name="xl61" xfId="118" xr:uid="{00000000-0005-0000-0000-000074000000}"/>
    <cellStyle name="xl62" xfId="119" xr:uid="{00000000-0005-0000-0000-000075000000}"/>
    <cellStyle name="xl63" xfId="120" xr:uid="{00000000-0005-0000-0000-000076000000}"/>
    <cellStyle name="xl64" xfId="121" xr:uid="{00000000-0005-0000-0000-000077000000}"/>
    <cellStyle name="xl65" xfId="122" xr:uid="{00000000-0005-0000-0000-000078000000}"/>
    <cellStyle name="xl66" xfId="123" xr:uid="{00000000-0005-0000-0000-000079000000}"/>
    <cellStyle name="xl67" xfId="124" xr:uid="{00000000-0005-0000-0000-00007A000000}"/>
    <cellStyle name="xl68" xfId="125" xr:uid="{00000000-0005-0000-0000-00007B000000}"/>
    <cellStyle name="xl69" xfId="126" xr:uid="{00000000-0005-0000-0000-00007C000000}"/>
    <cellStyle name="xl70" xfId="127" xr:uid="{00000000-0005-0000-0000-00007D000000}"/>
    <cellStyle name="xl71" xfId="128" xr:uid="{00000000-0005-0000-0000-00007E000000}"/>
    <cellStyle name="xl72" xfId="129" xr:uid="{00000000-0005-0000-0000-00007F000000}"/>
    <cellStyle name="xl73" xfId="130" xr:uid="{00000000-0005-0000-0000-000080000000}"/>
    <cellStyle name="xl74" xfId="131" xr:uid="{00000000-0005-0000-0000-000081000000}"/>
    <cellStyle name="xl75" xfId="132" xr:uid="{00000000-0005-0000-0000-000082000000}"/>
    <cellStyle name="xl76" xfId="133" xr:uid="{00000000-0005-0000-0000-000083000000}"/>
    <cellStyle name="xl77" xfId="134" xr:uid="{00000000-0005-0000-0000-000084000000}"/>
    <cellStyle name="xl78" xfId="135" xr:uid="{00000000-0005-0000-0000-000085000000}"/>
    <cellStyle name="xl79" xfId="136" xr:uid="{00000000-0005-0000-0000-000086000000}"/>
    <cellStyle name="xl80" xfId="137" xr:uid="{00000000-0005-0000-0000-000087000000}"/>
    <cellStyle name="xl81" xfId="138" xr:uid="{00000000-0005-0000-0000-000088000000}"/>
    <cellStyle name="xl82" xfId="139" xr:uid="{00000000-0005-0000-0000-000089000000}"/>
    <cellStyle name="xl83" xfId="140" xr:uid="{00000000-0005-0000-0000-00008A000000}"/>
    <cellStyle name="xl84" xfId="141" xr:uid="{00000000-0005-0000-0000-00008B000000}"/>
    <cellStyle name="xl85" xfId="142" xr:uid="{00000000-0005-0000-0000-00008C000000}"/>
    <cellStyle name="xl86" xfId="143" xr:uid="{00000000-0005-0000-0000-00008D000000}"/>
    <cellStyle name="xl87" xfId="144" xr:uid="{00000000-0005-0000-0000-00008E000000}"/>
    <cellStyle name="xl88" xfId="145" xr:uid="{00000000-0005-0000-0000-00008F000000}"/>
    <cellStyle name="xl89" xfId="146" xr:uid="{00000000-0005-0000-0000-000090000000}"/>
    <cellStyle name="xl90" xfId="147" xr:uid="{00000000-0005-0000-0000-000091000000}"/>
    <cellStyle name="xl91" xfId="148" xr:uid="{00000000-0005-0000-0000-000092000000}"/>
    <cellStyle name="xl92" xfId="149" xr:uid="{00000000-0005-0000-0000-000093000000}"/>
    <cellStyle name="xl93" xfId="150" xr:uid="{00000000-0005-0000-0000-000094000000}"/>
    <cellStyle name="xl94" xfId="151" xr:uid="{00000000-0005-0000-0000-000095000000}"/>
    <cellStyle name="xl95" xfId="152" xr:uid="{00000000-0005-0000-0000-000096000000}"/>
    <cellStyle name="xl96" xfId="153" xr:uid="{00000000-0005-0000-0000-000097000000}"/>
    <cellStyle name="xl97" xfId="154" xr:uid="{00000000-0005-0000-0000-000098000000}"/>
    <cellStyle name="xl98" xfId="155" xr:uid="{00000000-0005-0000-0000-000099000000}"/>
    <cellStyle name="xl99" xfId="156" xr:uid="{00000000-0005-0000-0000-00009A000000}"/>
    <cellStyle name="Обычный" xfId="0" builtinId="0"/>
    <cellStyle name="Обычный 2" xfId="157" xr:uid="{00000000-0005-0000-0000-00009C000000}"/>
    <cellStyle name="Обычный 2 2" xfId="158" xr:uid="{00000000-0005-0000-0000-00009D000000}"/>
    <cellStyle name="Обычный 2 2 2" xfId="1" xr:uid="{00000000-0005-0000-0000-00009E000000}"/>
    <cellStyle name="Обычный 2 3" xfId="159" xr:uid="{00000000-0005-0000-0000-00009F000000}"/>
    <cellStyle name="Обычный 3" xfId="160" xr:uid="{00000000-0005-0000-0000-0000A0000000}"/>
    <cellStyle name="Обычный 4" xfId="161" xr:uid="{00000000-0005-0000-0000-0000A1000000}"/>
    <cellStyle name="Обычный 4 2" xfId="165" xr:uid="{00000000-0005-0000-0000-0000A2000000}"/>
    <cellStyle name="Обычный 5" xfId="162" xr:uid="{00000000-0005-0000-0000-0000A3000000}"/>
    <cellStyle name="Обычный 5 2" xfId="163" xr:uid="{00000000-0005-0000-0000-0000A4000000}"/>
    <cellStyle name="Обычный 6" xfId="164" xr:uid="{00000000-0005-0000-0000-0000A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61"/>
  <sheetViews>
    <sheetView tabSelected="1" zoomScale="80" zoomScaleNormal="80" workbookViewId="0">
      <selection activeCell="Q20" sqref="Q20"/>
    </sheetView>
  </sheetViews>
  <sheetFormatPr defaultColWidth="9.140625" defaultRowHeight="12.75" x14ac:dyDescent="0.2"/>
  <cols>
    <col min="1" max="1" width="8" style="1" customWidth="1"/>
    <col min="2" max="2" width="79.42578125" style="2" customWidth="1"/>
    <col min="3" max="3" width="14" style="45" customWidth="1"/>
    <col min="4" max="4" width="13.7109375" style="45" customWidth="1"/>
    <col min="5" max="5" width="14.7109375" style="45" customWidth="1"/>
    <col min="6" max="6" width="14.28515625" style="45" customWidth="1"/>
    <col min="7" max="7" width="12.7109375" style="45" customWidth="1"/>
    <col min="8" max="8" width="14.140625" style="46" customWidth="1"/>
    <col min="9" max="9" width="16" style="45" customWidth="1"/>
    <col min="10" max="157" width="9.140625" style="1"/>
    <col min="158" max="158" width="10.5703125" style="1" customWidth="1"/>
    <col min="159" max="159" width="57.85546875" style="1" customWidth="1"/>
    <col min="160" max="161" width="13.140625" style="1" customWidth="1"/>
    <col min="162" max="162" width="9.28515625" style="1" customWidth="1"/>
    <col min="163" max="169" width="0" style="1" hidden="1" customWidth="1"/>
    <col min="170" max="16384" width="9.140625" style="1"/>
  </cols>
  <sheetData>
    <row r="2" spans="1:9" ht="51.75" customHeight="1" x14ac:dyDescent="0.2">
      <c r="A2" s="53" t="s">
        <v>104</v>
      </c>
      <c r="B2" s="53"/>
      <c r="C2" s="53"/>
      <c r="D2" s="53"/>
      <c r="E2" s="53"/>
      <c r="F2" s="53"/>
      <c r="G2" s="53"/>
      <c r="H2" s="53"/>
      <c r="I2" s="53"/>
    </row>
    <row r="3" spans="1:9" ht="15.75" x14ac:dyDescent="0.25">
      <c r="A3" s="3"/>
      <c r="B3" s="3"/>
      <c r="C3" s="3"/>
    </row>
    <row r="4" spans="1:9" x14ac:dyDescent="0.2">
      <c r="I4" s="45" t="s">
        <v>110</v>
      </c>
    </row>
    <row r="5" spans="1:9" ht="19.5" customHeight="1" x14ac:dyDescent="0.2">
      <c r="A5" s="55" t="s">
        <v>81</v>
      </c>
      <c r="B5" s="54" t="s">
        <v>0</v>
      </c>
      <c r="C5" s="56" t="s">
        <v>105</v>
      </c>
      <c r="D5" s="56" t="s">
        <v>106</v>
      </c>
      <c r="E5" s="57" t="s">
        <v>91</v>
      </c>
      <c r="F5" s="57"/>
      <c r="G5" s="57"/>
      <c r="H5" s="57"/>
      <c r="I5" s="57"/>
    </row>
    <row r="6" spans="1:9" s="4" customFormat="1" ht="82.5" customHeight="1" x14ac:dyDescent="0.2">
      <c r="A6" s="55"/>
      <c r="B6" s="54"/>
      <c r="C6" s="56"/>
      <c r="D6" s="56"/>
      <c r="E6" s="31" t="s">
        <v>95</v>
      </c>
      <c r="F6" s="31" t="s">
        <v>107</v>
      </c>
      <c r="G6" s="31" t="s">
        <v>108</v>
      </c>
      <c r="H6" s="31" t="s">
        <v>96</v>
      </c>
      <c r="I6" s="33" t="s">
        <v>109</v>
      </c>
    </row>
    <row r="7" spans="1:9" s="8" customFormat="1" ht="15.75" x14ac:dyDescent="0.25">
      <c r="A7" s="5" t="s">
        <v>1</v>
      </c>
      <c r="B7" s="6" t="s">
        <v>2</v>
      </c>
      <c r="C7" s="25">
        <f>SUM(C8+C9+C10+C12+C15+C16)+C11+C13</f>
        <v>784268.97</v>
      </c>
      <c r="D7" s="7">
        <f>SUM(D8:D16)</f>
        <v>985805.90000000014</v>
      </c>
      <c r="E7" s="7">
        <f t="shared" ref="E7" si="0">SUM(E8:E16)</f>
        <v>1055571.5</v>
      </c>
      <c r="F7" s="24">
        <f>E7/C7*100</f>
        <v>134.5930465666645</v>
      </c>
      <c r="G7" s="24">
        <f>E7/D7*100</f>
        <v>107.0770118133803</v>
      </c>
      <c r="H7" s="7">
        <f>SUM(H8:H16)</f>
        <v>974193.89999999991</v>
      </c>
      <c r="I7" s="7">
        <f>SUM(I8:I16)</f>
        <v>984012.9</v>
      </c>
    </row>
    <row r="8" spans="1:9" s="8" customFormat="1" ht="30" x14ac:dyDescent="0.25">
      <c r="A8" s="9" t="s">
        <v>3</v>
      </c>
      <c r="B8" s="10" t="s">
        <v>4</v>
      </c>
      <c r="C8" s="42">
        <v>3430.5</v>
      </c>
      <c r="D8" s="39">
        <v>3829.3</v>
      </c>
      <c r="E8" s="40">
        <v>3872.4</v>
      </c>
      <c r="F8" s="20">
        <f>E8/C8*100</f>
        <v>112.88150415391343</v>
      </c>
      <c r="G8" s="20">
        <f>E8/D8*100</f>
        <v>101.12553208158148</v>
      </c>
      <c r="H8" s="39">
        <v>4001.6</v>
      </c>
      <c r="I8" s="39">
        <v>4001.6</v>
      </c>
    </row>
    <row r="9" spans="1:9" s="8" customFormat="1" ht="30" x14ac:dyDescent="0.25">
      <c r="A9" s="9" t="s">
        <v>5</v>
      </c>
      <c r="B9" s="10" t="s">
        <v>6</v>
      </c>
      <c r="C9" s="42">
        <v>40133</v>
      </c>
      <c r="D9" s="39">
        <v>50933.9</v>
      </c>
      <c r="E9" s="40">
        <v>52205</v>
      </c>
      <c r="F9" s="20">
        <f>E9/C9*100</f>
        <v>130.07998405302371</v>
      </c>
      <c r="G9" s="20">
        <f t="shared" ref="G9:G53" si="1">E9/D9*100</f>
        <v>102.49558741820282</v>
      </c>
      <c r="H9" s="39">
        <v>53167.4</v>
      </c>
      <c r="I9" s="39">
        <v>53167.4</v>
      </c>
    </row>
    <row r="10" spans="1:9" s="8" customFormat="1" ht="45" x14ac:dyDescent="0.25">
      <c r="A10" s="9" t="s">
        <v>7</v>
      </c>
      <c r="B10" s="10" t="s">
        <v>8</v>
      </c>
      <c r="C10" s="42">
        <v>344916.3</v>
      </c>
      <c r="D10" s="39">
        <v>392677.3</v>
      </c>
      <c r="E10" s="40">
        <v>388471.3</v>
      </c>
      <c r="F10" s="20">
        <f t="shared" ref="F10:F12" si="2">E10/C10*100</f>
        <v>112.62770127129393</v>
      </c>
      <c r="G10" s="20">
        <f>E10/D10*100</f>
        <v>98.928891484177967</v>
      </c>
      <c r="H10" s="39">
        <v>395138.8</v>
      </c>
      <c r="I10" s="39">
        <v>394896.9</v>
      </c>
    </row>
    <row r="11" spans="1:9" s="8" customFormat="1" ht="15.75" x14ac:dyDescent="0.25">
      <c r="A11" s="9" t="s">
        <v>82</v>
      </c>
      <c r="B11" s="10" t="s">
        <v>83</v>
      </c>
      <c r="C11" s="42">
        <v>3.2</v>
      </c>
      <c r="D11" s="39">
        <v>29</v>
      </c>
      <c r="E11" s="40">
        <v>30.2</v>
      </c>
      <c r="F11" s="20">
        <f t="shared" si="2"/>
        <v>943.75</v>
      </c>
      <c r="G11" s="20">
        <v>0</v>
      </c>
      <c r="H11" s="39">
        <v>610</v>
      </c>
      <c r="I11" s="39">
        <v>610</v>
      </c>
    </row>
    <row r="12" spans="1:9" s="8" customFormat="1" ht="30" x14ac:dyDescent="0.25">
      <c r="A12" s="9" t="s">
        <v>9</v>
      </c>
      <c r="B12" s="10" t="s">
        <v>10</v>
      </c>
      <c r="C12" s="42">
        <v>82231.100000000006</v>
      </c>
      <c r="D12" s="39">
        <v>90764.4</v>
      </c>
      <c r="E12" s="40">
        <v>91824.3</v>
      </c>
      <c r="F12" s="20">
        <f t="shared" si="2"/>
        <v>111.66614577696272</v>
      </c>
      <c r="G12" s="20">
        <f>E12/D12*100</f>
        <v>101.16774858865372</v>
      </c>
      <c r="H12" s="39">
        <v>94834</v>
      </c>
      <c r="I12" s="39">
        <v>95202.3</v>
      </c>
    </row>
    <row r="13" spans="1:9" s="8" customFormat="1" ht="15.75" x14ac:dyDescent="0.25">
      <c r="A13" s="9" t="s">
        <v>84</v>
      </c>
      <c r="B13" s="10" t="s">
        <v>85</v>
      </c>
      <c r="C13" s="42">
        <v>0</v>
      </c>
      <c r="D13" s="39">
        <v>36682.300000000003</v>
      </c>
      <c r="E13" s="40">
        <v>0</v>
      </c>
      <c r="F13" s="49">
        <f t="shared" ref="F13:F14" si="3">IFERROR(E13/C13*100,0)</f>
        <v>0</v>
      </c>
      <c r="G13" s="21">
        <v>0</v>
      </c>
      <c r="H13" s="39"/>
      <c r="I13" s="39"/>
    </row>
    <row r="14" spans="1:9" s="8" customFormat="1" ht="15.75" hidden="1" x14ac:dyDescent="0.25">
      <c r="A14" s="9" t="s">
        <v>93</v>
      </c>
      <c r="B14" s="10" t="s">
        <v>92</v>
      </c>
      <c r="C14" s="42">
        <v>0</v>
      </c>
      <c r="D14" s="39">
        <v>0</v>
      </c>
      <c r="E14" s="40">
        <v>125000</v>
      </c>
      <c r="F14" s="49">
        <f t="shared" si="3"/>
        <v>0</v>
      </c>
      <c r="G14" s="21"/>
      <c r="H14" s="39">
        <v>82102.2</v>
      </c>
      <c r="I14" s="39">
        <v>82102.2</v>
      </c>
    </row>
    <row r="15" spans="1:9" s="8" customFormat="1" ht="15" x14ac:dyDescent="0.25">
      <c r="A15" s="9" t="s">
        <v>11</v>
      </c>
      <c r="B15" s="11" t="s">
        <v>12</v>
      </c>
      <c r="C15" s="42">
        <v>0</v>
      </c>
      <c r="D15" s="42">
        <v>0</v>
      </c>
      <c r="E15" s="40">
        <v>0</v>
      </c>
      <c r="F15" s="49">
        <f>IFERROR(E16/C15*100,0)</f>
        <v>0</v>
      </c>
      <c r="G15" s="49">
        <f>IFERROR(E16/#REF!*100,0)</f>
        <v>0</v>
      </c>
      <c r="H15" s="51"/>
      <c r="I15" s="51"/>
    </row>
    <row r="16" spans="1:9" s="8" customFormat="1" ht="15.75" x14ac:dyDescent="0.25">
      <c r="A16" s="9" t="s">
        <v>13</v>
      </c>
      <c r="B16" s="10" t="s">
        <v>14</v>
      </c>
      <c r="C16" s="42">
        <v>313554.87</v>
      </c>
      <c r="D16" s="39">
        <v>410889.7</v>
      </c>
      <c r="E16" s="27">
        <v>394168.30000000005</v>
      </c>
      <c r="F16" s="49">
        <f>IFERROR(#REF!/C16*100,0)</f>
        <v>0</v>
      </c>
      <c r="G16" s="49">
        <f>IFERROR(#REF!/#REF!*100,0)</f>
        <v>0</v>
      </c>
      <c r="H16" s="39">
        <v>344339.89999999997</v>
      </c>
      <c r="I16" s="39">
        <v>354032.5</v>
      </c>
    </row>
    <row r="17" spans="1:9" s="8" customFormat="1" ht="15.75" x14ac:dyDescent="0.25">
      <c r="A17" s="5" t="s">
        <v>15</v>
      </c>
      <c r="B17" s="6" t="s">
        <v>16</v>
      </c>
      <c r="C17" s="26">
        <f>C18</f>
        <v>158384.20000000001</v>
      </c>
      <c r="D17" s="26">
        <f t="shared" ref="D17:E17" si="4">D18</f>
        <v>185476.4</v>
      </c>
      <c r="E17" s="26">
        <f t="shared" si="4"/>
        <v>175853.3</v>
      </c>
      <c r="F17" s="17">
        <f t="shared" ref="F17:F20" si="5">E17/C17*100</f>
        <v>111.02957239421607</v>
      </c>
      <c r="G17" s="17">
        <f t="shared" si="1"/>
        <v>94.811684936735887</v>
      </c>
      <c r="H17" s="26">
        <f t="shared" ref="H17" si="6">H18</f>
        <v>176783</v>
      </c>
      <c r="I17" s="26">
        <f t="shared" ref="I17" si="7">I18</f>
        <v>180370.4</v>
      </c>
    </row>
    <row r="18" spans="1:9" s="8" customFormat="1" ht="30" x14ac:dyDescent="0.25">
      <c r="A18" s="9" t="s">
        <v>90</v>
      </c>
      <c r="B18" s="29" t="s">
        <v>89</v>
      </c>
      <c r="C18" s="42">
        <v>158384.20000000001</v>
      </c>
      <c r="D18" s="30">
        <v>185476.4</v>
      </c>
      <c r="E18" s="28">
        <v>175853.3</v>
      </c>
      <c r="F18" s="20" t="s">
        <v>94</v>
      </c>
      <c r="G18" s="20">
        <f t="shared" ref="G18" si="8">E18/D18*100</f>
        <v>94.811684936735887</v>
      </c>
      <c r="H18" s="28">
        <v>176783</v>
      </c>
      <c r="I18" s="28">
        <v>180370.4</v>
      </c>
    </row>
    <row r="19" spans="1:9" s="8" customFormat="1" ht="15.75" x14ac:dyDescent="0.25">
      <c r="A19" s="5" t="s">
        <v>17</v>
      </c>
      <c r="B19" s="6" t="s">
        <v>18</v>
      </c>
      <c r="C19" s="26">
        <f>SUM(C22+C24+C21+C23+C20)</f>
        <v>3650796.8999999994</v>
      </c>
      <c r="D19" s="17">
        <f>SUM(D20:D24)</f>
        <v>3575310.9000000004</v>
      </c>
      <c r="E19" s="17">
        <f t="shared" ref="E19:I19" si="9">SUM(E22+E24+E21+E23+E20)</f>
        <v>915682.29999999981</v>
      </c>
      <c r="F19" s="17">
        <f t="shared" si="5"/>
        <v>25.081710242495276</v>
      </c>
      <c r="G19" s="17">
        <f t="shared" si="1"/>
        <v>25.611263624654285</v>
      </c>
      <c r="H19" s="17">
        <f t="shared" si="9"/>
        <v>898080.99999999988</v>
      </c>
      <c r="I19" s="43">
        <f t="shared" si="9"/>
        <v>645400.5</v>
      </c>
    </row>
    <row r="20" spans="1:9" s="8" customFormat="1" ht="15.75" x14ac:dyDescent="0.25">
      <c r="A20" s="12" t="s">
        <v>19</v>
      </c>
      <c r="B20" s="13" t="s">
        <v>20</v>
      </c>
      <c r="C20" s="42">
        <v>15111.8</v>
      </c>
      <c r="D20" s="41">
        <v>18864.2</v>
      </c>
      <c r="E20" s="34">
        <v>18864.2</v>
      </c>
      <c r="F20" s="20">
        <f t="shared" si="5"/>
        <v>124.83092682539474</v>
      </c>
      <c r="G20" s="20">
        <f t="shared" si="1"/>
        <v>100</v>
      </c>
      <c r="H20" s="34">
        <v>18864.2</v>
      </c>
      <c r="I20" s="34">
        <v>18864.2</v>
      </c>
    </row>
    <row r="21" spans="1:9" s="8" customFormat="1" ht="15.75" x14ac:dyDescent="0.25">
      <c r="A21" s="9" t="s">
        <v>21</v>
      </c>
      <c r="B21" s="11" t="s">
        <v>22</v>
      </c>
      <c r="C21" s="42">
        <v>1100085.5</v>
      </c>
      <c r="D21" s="41">
        <v>24038.5</v>
      </c>
      <c r="E21" s="34"/>
      <c r="F21" s="20">
        <v>0</v>
      </c>
      <c r="G21" s="20">
        <f t="shared" si="1"/>
        <v>0</v>
      </c>
      <c r="H21" s="34"/>
      <c r="I21" s="34"/>
    </row>
    <row r="22" spans="1:9" s="8" customFormat="1" ht="15.75" x14ac:dyDescent="0.25">
      <c r="A22" s="9" t="s">
        <v>23</v>
      </c>
      <c r="B22" s="11" t="s">
        <v>24</v>
      </c>
      <c r="C22" s="42">
        <v>345248.4</v>
      </c>
      <c r="D22" s="41">
        <v>364539.2</v>
      </c>
      <c r="E22" s="34">
        <v>64167.8</v>
      </c>
      <c r="F22" s="20">
        <f t="shared" ref="F22:F34" si="10">E22/C22*100</f>
        <v>18.585980412943258</v>
      </c>
      <c r="G22" s="20">
        <f t="shared" si="1"/>
        <v>17.602441657851887</v>
      </c>
      <c r="H22" s="39">
        <v>66734.5</v>
      </c>
      <c r="I22" s="39">
        <v>69403.900000000009</v>
      </c>
    </row>
    <row r="23" spans="1:9" s="8" customFormat="1" ht="15.75" x14ac:dyDescent="0.25">
      <c r="A23" s="9" t="s">
        <v>25</v>
      </c>
      <c r="B23" s="11" t="s">
        <v>26</v>
      </c>
      <c r="C23" s="42">
        <v>1130478.3</v>
      </c>
      <c r="D23" s="41">
        <v>1758752.3</v>
      </c>
      <c r="E23" s="34">
        <v>798451.39999999991</v>
      </c>
      <c r="F23" s="20">
        <f t="shared" si="10"/>
        <v>70.629520265890989</v>
      </c>
      <c r="G23" s="20">
        <f t="shared" si="1"/>
        <v>45.398740914226515</v>
      </c>
      <c r="H23" s="39">
        <v>751883.7</v>
      </c>
      <c r="I23" s="39">
        <v>496512.1</v>
      </c>
    </row>
    <row r="24" spans="1:9" s="8" customFormat="1" ht="15.75" x14ac:dyDescent="0.25">
      <c r="A24" s="9" t="s">
        <v>27</v>
      </c>
      <c r="B24" s="10" t="s">
        <v>28</v>
      </c>
      <c r="C24" s="42">
        <v>1059872.8999999999</v>
      </c>
      <c r="D24" s="41">
        <v>1409116.7</v>
      </c>
      <c r="E24" s="34">
        <v>34198.9</v>
      </c>
      <c r="F24" s="20">
        <f t="shared" si="10"/>
        <v>3.2266982201356411</v>
      </c>
      <c r="G24" s="20">
        <f t="shared" si="1"/>
        <v>2.4269742882189957</v>
      </c>
      <c r="H24" s="39">
        <v>60598.6</v>
      </c>
      <c r="I24" s="39">
        <v>60620.3</v>
      </c>
    </row>
    <row r="25" spans="1:9" s="8" customFormat="1" ht="15.75" x14ac:dyDescent="0.25">
      <c r="A25" s="5" t="s">
        <v>29</v>
      </c>
      <c r="B25" s="6" t="s">
        <v>30</v>
      </c>
      <c r="C25" s="25">
        <f>SUM(C26+C27+C29+C28)</f>
        <v>6133371.2999999989</v>
      </c>
      <c r="D25" s="7">
        <f>SUM(D26:D29)</f>
        <v>4911544.0999999996</v>
      </c>
      <c r="E25" s="7">
        <f>SUM(E26+E27+E29+E28)</f>
        <v>1426765.9</v>
      </c>
      <c r="F25" s="7">
        <f t="shared" si="10"/>
        <v>23.2623435010367</v>
      </c>
      <c r="G25" s="7">
        <f t="shared" si="1"/>
        <v>29.049233213644566</v>
      </c>
      <c r="H25" s="7">
        <f>SUM(H26+H27+H29+H28)</f>
        <v>987737.39999999991</v>
      </c>
      <c r="I25" s="44">
        <f>SUM(I26+I27+I29+I28)</f>
        <v>895947.9</v>
      </c>
    </row>
    <row r="26" spans="1:9" s="8" customFormat="1" ht="15.75" x14ac:dyDescent="0.25">
      <c r="A26" s="9" t="s">
        <v>31</v>
      </c>
      <c r="B26" s="11" t="s">
        <v>32</v>
      </c>
      <c r="C26" s="42">
        <v>294850.8</v>
      </c>
      <c r="D26" s="30">
        <v>138453.6</v>
      </c>
      <c r="E26" s="30">
        <v>31430.9</v>
      </c>
      <c r="F26" s="20">
        <f t="shared" si="10"/>
        <v>10.659933769893112</v>
      </c>
      <c r="G26" s="20">
        <f t="shared" si="1"/>
        <v>22.701395991147937</v>
      </c>
      <c r="H26" s="30">
        <v>18884.099999999999</v>
      </c>
      <c r="I26" s="30">
        <v>18884.099999999999</v>
      </c>
    </row>
    <row r="27" spans="1:9" s="8" customFormat="1" ht="15.75" x14ac:dyDescent="0.25">
      <c r="A27" s="9" t="s">
        <v>33</v>
      </c>
      <c r="B27" s="11" t="s">
        <v>34</v>
      </c>
      <c r="C27" s="42">
        <v>4866283.5999999996</v>
      </c>
      <c r="D27" s="30">
        <v>3464356.9</v>
      </c>
      <c r="E27" s="30">
        <v>630649.9</v>
      </c>
      <c r="F27" s="20">
        <f t="shared" si="10"/>
        <v>12.959579667736588</v>
      </c>
      <c r="G27" s="20">
        <f t="shared" si="1"/>
        <v>18.203952947226657</v>
      </c>
      <c r="H27" s="30">
        <v>247075.3</v>
      </c>
      <c r="I27" s="30">
        <v>140778.09999999998</v>
      </c>
    </row>
    <row r="28" spans="1:9" s="8" customFormat="1" ht="15.75" x14ac:dyDescent="0.25">
      <c r="A28" s="9" t="s">
        <v>35</v>
      </c>
      <c r="B28" s="11" t="s">
        <v>36</v>
      </c>
      <c r="C28" s="42">
        <v>784724.6</v>
      </c>
      <c r="D28" s="30">
        <v>1114005.6000000001</v>
      </c>
      <c r="E28" s="30">
        <v>562913.4</v>
      </c>
      <c r="F28" s="20">
        <f t="shared" si="10"/>
        <v>71.733879631147033</v>
      </c>
      <c r="G28" s="20">
        <f t="shared" si="1"/>
        <v>50.530571839136172</v>
      </c>
      <c r="H28" s="30">
        <v>514161.79999999993</v>
      </c>
      <c r="I28" s="30">
        <v>524715.4</v>
      </c>
    </row>
    <row r="29" spans="1:9" s="8" customFormat="1" ht="15.75" x14ac:dyDescent="0.25">
      <c r="A29" s="9" t="s">
        <v>37</v>
      </c>
      <c r="B29" s="11" t="s">
        <v>38</v>
      </c>
      <c r="C29" s="42">
        <v>187512.3</v>
      </c>
      <c r="D29" s="30">
        <v>194728</v>
      </c>
      <c r="E29" s="30">
        <v>201771.7</v>
      </c>
      <c r="F29" s="20">
        <f t="shared" si="10"/>
        <v>107.60451447718364</v>
      </c>
      <c r="G29" s="20">
        <f t="shared" si="1"/>
        <v>103.61719937553922</v>
      </c>
      <c r="H29" s="30">
        <v>207616.2</v>
      </c>
      <c r="I29" s="30">
        <v>211570.30000000002</v>
      </c>
    </row>
    <row r="30" spans="1:9" s="8" customFormat="1" ht="15.75" x14ac:dyDescent="0.25">
      <c r="A30" s="5" t="s">
        <v>98</v>
      </c>
      <c r="B30" s="6" t="s">
        <v>99</v>
      </c>
      <c r="C30" s="32">
        <f t="shared" ref="C30:I31" si="11">C31</f>
        <v>29427</v>
      </c>
      <c r="D30" s="32">
        <f t="shared" si="11"/>
        <v>20879.2</v>
      </c>
      <c r="E30" s="32">
        <f t="shared" si="11"/>
        <v>20582.900000000001</v>
      </c>
      <c r="F30" s="24">
        <f t="shared" si="10"/>
        <v>69.945628164610739</v>
      </c>
      <c r="G30" s="32">
        <f t="shared" si="11"/>
        <v>99.696933171554122</v>
      </c>
      <c r="H30" s="32">
        <f t="shared" si="11"/>
        <v>20582.900000000001</v>
      </c>
      <c r="I30" s="32">
        <f t="shared" si="11"/>
        <v>20582.900000000001</v>
      </c>
    </row>
    <row r="31" spans="1:9" s="8" customFormat="1" ht="15.75" x14ac:dyDescent="0.25">
      <c r="A31" s="9" t="s">
        <v>100</v>
      </c>
      <c r="B31" s="11" t="s">
        <v>101</v>
      </c>
      <c r="C31" s="42">
        <v>29427</v>
      </c>
      <c r="D31" s="30">
        <v>20879.2</v>
      </c>
      <c r="E31" s="35">
        <v>20582.900000000001</v>
      </c>
      <c r="F31" s="20">
        <f t="shared" si="10"/>
        <v>69.945628164610739</v>
      </c>
      <c r="G31" s="18">
        <f t="shared" si="11"/>
        <v>99.696933171554122</v>
      </c>
      <c r="H31" s="34">
        <v>20582.900000000001</v>
      </c>
      <c r="I31" s="34">
        <v>20582.900000000001</v>
      </c>
    </row>
    <row r="32" spans="1:9" s="8" customFormat="1" ht="15.75" x14ac:dyDescent="0.25">
      <c r="A32" s="5" t="s">
        <v>39</v>
      </c>
      <c r="B32" s="6" t="s">
        <v>40</v>
      </c>
      <c r="C32" s="26">
        <f>SUM(C33+C34+C36+C37)+C35</f>
        <v>4572972.8999999994</v>
      </c>
      <c r="D32" s="7">
        <f>SUM(D33:D37)</f>
        <v>5721213.4000000004</v>
      </c>
      <c r="E32" s="7">
        <f t="shared" ref="E32" si="12">E33+E34+E36+E37+E35</f>
        <v>5703874.2999999998</v>
      </c>
      <c r="F32" s="7">
        <f t="shared" si="10"/>
        <v>124.73011375160348</v>
      </c>
      <c r="G32" s="7">
        <f t="shared" si="1"/>
        <v>99.696933171554122</v>
      </c>
      <c r="H32" s="7">
        <f t="shared" ref="H32" si="13">H33+H34+H36+H37+H35</f>
        <v>5888379.4000000004</v>
      </c>
      <c r="I32" s="7">
        <f t="shared" ref="I32" si="14">I33+I34+I36+I37+I35</f>
        <v>5929823</v>
      </c>
    </row>
    <row r="33" spans="1:9" s="8" customFormat="1" ht="15.75" x14ac:dyDescent="0.25">
      <c r="A33" s="9" t="s">
        <v>41</v>
      </c>
      <c r="B33" s="11" t="s">
        <v>42</v>
      </c>
      <c r="C33" s="42">
        <v>1686585.7</v>
      </c>
      <c r="D33" s="30">
        <v>1877981</v>
      </c>
      <c r="E33" s="36">
        <v>1957282.6999999997</v>
      </c>
      <c r="F33" s="20">
        <f t="shared" si="10"/>
        <v>116.04999971243677</v>
      </c>
      <c r="G33" s="20">
        <f t="shared" si="1"/>
        <v>104.22271045340712</v>
      </c>
      <c r="H33" s="30">
        <v>2022105.7</v>
      </c>
      <c r="I33" s="30">
        <v>2031537</v>
      </c>
    </row>
    <row r="34" spans="1:9" s="8" customFormat="1" ht="15.75" x14ac:dyDescent="0.25">
      <c r="A34" s="9" t="s">
        <v>43</v>
      </c>
      <c r="B34" s="11" t="s">
        <v>44</v>
      </c>
      <c r="C34" s="42">
        <v>2351371.9</v>
      </c>
      <c r="D34" s="30">
        <v>3160501.2</v>
      </c>
      <c r="E34" s="34">
        <v>3001299</v>
      </c>
      <c r="F34" s="20">
        <f t="shared" si="10"/>
        <v>127.64033626496941</v>
      </c>
      <c r="G34" s="20">
        <f t="shared" si="1"/>
        <v>94.962754641573937</v>
      </c>
      <c r="H34" s="30">
        <v>3109457.0000000005</v>
      </c>
      <c r="I34" s="30">
        <v>3117523.7</v>
      </c>
    </row>
    <row r="35" spans="1:9" s="8" customFormat="1" ht="15.75" x14ac:dyDescent="0.25">
      <c r="A35" s="9" t="s">
        <v>86</v>
      </c>
      <c r="B35" s="16" t="s">
        <v>87</v>
      </c>
      <c r="C35" s="42">
        <v>342277.3</v>
      </c>
      <c r="D35" s="30">
        <v>439594.5</v>
      </c>
      <c r="E35" s="36">
        <v>480208.69999999995</v>
      </c>
      <c r="F35" s="20">
        <v>0</v>
      </c>
      <c r="G35" s="20">
        <f t="shared" si="1"/>
        <v>109.23901459185682</v>
      </c>
      <c r="H35" s="30">
        <v>496910.99999999994</v>
      </c>
      <c r="I35" s="30">
        <v>514856.3</v>
      </c>
    </row>
    <row r="36" spans="1:9" s="8" customFormat="1" ht="15.75" x14ac:dyDescent="0.25">
      <c r="A36" s="9" t="s">
        <v>45</v>
      </c>
      <c r="B36" s="11" t="s">
        <v>46</v>
      </c>
      <c r="C36" s="42">
        <v>24576.799999999999</v>
      </c>
      <c r="D36" s="30">
        <v>36694.9</v>
      </c>
      <c r="E36" s="34">
        <v>41391.5</v>
      </c>
      <c r="F36" s="20">
        <f t="shared" ref="F36:F52" si="15">E36/C36*100</f>
        <v>168.41696233846554</v>
      </c>
      <c r="G36" s="20">
        <f t="shared" si="1"/>
        <v>112.79905381946809</v>
      </c>
      <c r="H36" s="30">
        <v>42096.200000000004</v>
      </c>
      <c r="I36" s="30">
        <v>43356.6</v>
      </c>
    </row>
    <row r="37" spans="1:9" s="8" customFormat="1" ht="15.75" x14ac:dyDescent="0.25">
      <c r="A37" s="9" t="s">
        <v>47</v>
      </c>
      <c r="B37" s="11" t="s">
        <v>48</v>
      </c>
      <c r="C37" s="42">
        <v>168161.2</v>
      </c>
      <c r="D37" s="30">
        <v>206441.8</v>
      </c>
      <c r="E37" s="36">
        <v>223692.39999999997</v>
      </c>
      <c r="F37" s="20">
        <f t="shared" si="15"/>
        <v>133.02259974357935</v>
      </c>
      <c r="G37" s="20">
        <f t="shared" si="1"/>
        <v>108.35615655356618</v>
      </c>
      <c r="H37" s="30">
        <v>217809.49999999997</v>
      </c>
      <c r="I37" s="30">
        <v>222549.4</v>
      </c>
    </row>
    <row r="38" spans="1:9" s="14" customFormat="1" ht="15.75" x14ac:dyDescent="0.25">
      <c r="A38" s="5" t="s">
        <v>49</v>
      </c>
      <c r="B38" s="6" t="s">
        <v>50</v>
      </c>
      <c r="C38" s="25">
        <f>SUM(C39+C40)</f>
        <v>403115</v>
      </c>
      <c r="D38" s="7">
        <f>SUM(D39:D40)</f>
        <v>485438.1</v>
      </c>
      <c r="E38" s="7">
        <f t="shared" ref="E38" si="16">SUM(E39+E40)</f>
        <v>408037.8</v>
      </c>
      <c r="F38" s="7">
        <f t="shared" si="15"/>
        <v>101.22118998300733</v>
      </c>
      <c r="G38" s="7">
        <f t="shared" si="1"/>
        <v>84.055577837833496</v>
      </c>
      <c r="H38" s="7">
        <f t="shared" ref="H38" si="17">SUM(H39+H40)</f>
        <v>405123.2</v>
      </c>
      <c r="I38" s="7">
        <f t="shared" ref="I38" si="18">SUM(I39+I40)</f>
        <v>423553.2</v>
      </c>
    </row>
    <row r="39" spans="1:9" s="8" customFormat="1" ht="15.75" x14ac:dyDescent="0.25">
      <c r="A39" s="9" t="s">
        <v>51</v>
      </c>
      <c r="B39" s="11" t="s">
        <v>52</v>
      </c>
      <c r="C39" s="42">
        <v>330001.3</v>
      </c>
      <c r="D39" s="41">
        <v>378789.7</v>
      </c>
      <c r="E39" s="37">
        <v>316981.5</v>
      </c>
      <c r="F39" s="20">
        <f t="shared" si="15"/>
        <v>96.054621603005813</v>
      </c>
      <c r="G39" s="20">
        <f t="shared" si="1"/>
        <v>83.682713653512749</v>
      </c>
      <c r="H39" s="39">
        <v>312946.90000000002</v>
      </c>
      <c r="I39" s="39">
        <v>330680.5</v>
      </c>
    </row>
    <row r="40" spans="1:9" s="8" customFormat="1" ht="15.75" x14ac:dyDescent="0.25">
      <c r="A40" s="9" t="s">
        <v>53</v>
      </c>
      <c r="B40" s="11" t="s">
        <v>54</v>
      </c>
      <c r="C40" s="42">
        <v>73113.7</v>
      </c>
      <c r="D40" s="41">
        <v>106648.4</v>
      </c>
      <c r="E40" s="39">
        <v>91056.3</v>
      </c>
      <c r="F40" s="20">
        <f t="shared" si="15"/>
        <v>124.54068115825079</v>
      </c>
      <c r="G40" s="20">
        <f t="shared" si="1"/>
        <v>85.37990255831312</v>
      </c>
      <c r="H40" s="39">
        <v>92176.3</v>
      </c>
      <c r="I40" s="39">
        <v>92872.7</v>
      </c>
    </row>
    <row r="41" spans="1:9" s="14" customFormat="1" ht="15.75" x14ac:dyDescent="0.25">
      <c r="A41" s="5" t="s">
        <v>55</v>
      </c>
      <c r="B41" s="6" t="s">
        <v>56</v>
      </c>
      <c r="C41" s="25">
        <f>SUM(C42+C43+C44)</f>
        <v>305608</v>
      </c>
      <c r="D41" s="7">
        <f>SUM(D42:D44)</f>
        <v>371704.8</v>
      </c>
      <c r="E41" s="7">
        <f t="shared" ref="E41" si="19">SUM(E42+E43+E44)</f>
        <v>335475.89999999997</v>
      </c>
      <c r="F41" s="7">
        <f t="shared" si="15"/>
        <v>109.77327164210359</v>
      </c>
      <c r="G41" s="7">
        <f t="shared" si="1"/>
        <v>90.253313920078497</v>
      </c>
      <c r="H41" s="7">
        <f t="shared" ref="H41" si="20">SUM(H42+H43+H44)</f>
        <v>362975.9</v>
      </c>
      <c r="I41" s="7">
        <f t="shared" ref="I41" si="21">SUM(I42+I43+I44)</f>
        <v>363530.8</v>
      </c>
    </row>
    <row r="42" spans="1:9" s="8" customFormat="1" ht="15.75" x14ac:dyDescent="0.25">
      <c r="A42" s="9" t="s">
        <v>57</v>
      </c>
      <c r="B42" s="10" t="s">
        <v>58</v>
      </c>
      <c r="C42" s="42">
        <v>11106.5</v>
      </c>
      <c r="D42" s="30">
        <v>11563.1</v>
      </c>
      <c r="E42" s="30">
        <v>11788.2</v>
      </c>
      <c r="F42" s="20">
        <f t="shared" si="15"/>
        <v>106.13784720659073</v>
      </c>
      <c r="G42" s="20">
        <f t="shared" si="1"/>
        <v>101.94670979235671</v>
      </c>
      <c r="H42" s="30">
        <v>12159.6</v>
      </c>
      <c r="I42" s="30">
        <v>12159.6</v>
      </c>
    </row>
    <row r="43" spans="1:9" s="8" customFormat="1" ht="15.75" x14ac:dyDescent="0.25">
      <c r="A43" s="9" t="s">
        <v>59</v>
      </c>
      <c r="B43" s="10" t="s">
        <v>60</v>
      </c>
      <c r="C43" s="42">
        <v>37610.5</v>
      </c>
      <c r="D43" s="30">
        <v>41862.6</v>
      </c>
      <c r="E43" s="30">
        <v>41562.100000000006</v>
      </c>
      <c r="F43" s="20">
        <f t="shared" si="15"/>
        <v>110.50664043285785</v>
      </c>
      <c r="G43" s="20">
        <f t="shared" si="1"/>
        <v>99.28217549793851</v>
      </c>
      <c r="H43" s="30">
        <v>41151.1</v>
      </c>
      <c r="I43" s="30">
        <v>41706</v>
      </c>
    </row>
    <row r="44" spans="1:9" s="8" customFormat="1" ht="15.75" x14ac:dyDescent="0.25">
      <c r="A44" s="9" t="s">
        <v>61</v>
      </c>
      <c r="B44" s="10" t="s">
        <v>62</v>
      </c>
      <c r="C44" s="42">
        <v>256891</v>
      </c>
      <c r="D44" s="30">
        <v>318279.09999999998</v>
      </c>
      <c r="E44" s="50">
        <v>282125.59999999998</v>
      </c>
      <c r="F44" s="20">
        <f t="shared" si="15"/>
        <v>109.82307671346992</v>
      </c>
      <c r="G44" s="20">
        <f t="shared" si="1"/>
        <v>88.640944378691529</v>
      </c>
      <c r="H44" s="30">
        <v>309665.2</v>
      </c>
      <c r="I44" s="30">
        <v>309665.2</v>
      </c>
    </row>
    <row r="45" spans="1:9" s="8" customFormat="1" ht="15.75" x14ac:dyDescent="0.25">
      <c r="A45" s="5" t="s">
        <v>63</v>
      </c>
      <c r="B45" s="6" t="s">
        <v>64</v>
      </c>
      <c r="C45" s="26">
        <f>SUM(C46:C48)</f>
        <v>215360.59999999998</v>
      </c>
      <c r="D45" s="17">
        <f>SUM(D46:D48)</f>
        <v>253411</v>
      </c>
      <c r="E45" s="17">
        <f>SUM(E46+E47)+E48</f>
        <v>222183</v>
      </c>
      <c r="F45" s="20">
        <f>E45/C45*100</f>
        <v>103.16789607755553</v>
      </c>
      <c r="G45" s="17">
        <f t="shared" ref="G45" si="22">SUM(G46+G47)+G48</f>
        <v>285.31241414169921</v>
      </c>
      <c r="H45" s="17">
        <f t="shared" ref="H45:I45" si="23">SUM(H46:H48)</f>
        <v>226123.6</v>
      </c>
      <c r="I45" s="17">
        <f t="shared" si="23"/>
        <v>234395.40000000002</v>
      </c>
    </row>
    <row r="46" spans="1:9" s="8" customFormat="1" ht="15.75" x14ac:dyDescent="0.25">
      <c r="A46" s="9" t="s">
        <v>65</v>
      </c>
      <c r="B46" s="10" t="s">
        <v>66</v>
      </c>
      <c r="C46" s="42">
        <v>41842.300000000003</v>
      </c>
      <c r="D46" s="30">
        <v>48274.1</v>
      </c>
      <c r="E46" s="30">
        <v>48178.3</v>
      </c>
      <c r="F46" s="20">
        <f t="shared" si="15"/>
        <v>115.14257103457506</v>
      </c>
      <c r="G46" s="20">
        <f t="shared" si="1"/>
        <v>99.80154989942848</v>
      </c>
      <c r="H46" s="30">
        <v>48654.5</v>
      </c>
      <c r="I46" s="30">
        <v>50017.599999999999</v>
      </c>
    </row>
    <row r="47" spans="1:9" s="8" customFormat="1" ht="15.75" x14ac:dyDescent="0.25">
      <c r="A47" s="9" t="s">
        <v>67</v>
      </c>
      <c r="B47" s="10" t="s">
        <v>68</v>
      </c>
      <c r="C47" s="42">
        <v>28550</v>
      </c>
      <c r="D47" s="30">
        <v>13646.9</v>
      </c>
      <c r="E47" s="30">
        <v>13906.8</v>
      </c>
      <c r="F47" s="20">
        <f t="shared" si="15"/>
        <v>48.71033274956217</v>
      </c>
      <c r="G47" s="20">
        <f t="shared" si="1"/>
        <v>101.90446181916772</v>
      </c>
      <c r="H47" s="30">
        <v>10854.1</v>
      </c>
      <c r="I47" s="30">
        <v>10854.1</v>
      </c>
    </row>
    <row r="48" spans="1:9" s="8" customFormat="1" ht="15.75" x14ac:dyDescent="0.25">
      <c r="A48" s="9" t="s">
        <v>103</v>
      </c>
      <c r="B48" s="38" t="s">
        <v>102</v>
      </c>
      <c r="C48" s="42">
        <v>144968.29999999999</v>
      </c>
      <c r="D48" s="30">
        <v>191490</v>
      </c>
      <c r="E48" s="30">
        <v>160097.9</v>
      </c>
      <c r="F48" s="49">
        <f>IFERROR(E48/C48*100,0)</f>
        <v>110.43648852887149</v>
      </c>
      <c r="G48" s="20">
        <f t="shared" si="1"/>
        <v>83.606402423103034</v>
      </c>
      <c r="H48" s="30">
        <v>166615</v>
      </c>
      <c r="I48" s="30">
        <v>173523.7</v>
      </c>
    </row>
    <row r="49" spans="1:9" s="8" customFormat="1" ht="15.75" x14ac:dyDescent="0.25">
      <c r="A49" s="5" t="s">
        <v>69</v>
      </c>
      <c r="B49" s="6" t="s">
        <v>70</v>
      </c>
      <c r="C49" s="26">
        <f>SUM(C50+C51)</f>
        <v>32018.6</v>
      </c>
      <c r="D49" s="17">
        <f>SUM(D50:D51)</f>
        <v>33390.699999999997</v>
      </c>
      <c r="E49" s="17">
        <f t="shared" ref="E49" si="24">SUM(E50+E51)</f>
        <v>33638.300000000003</v>
      </c>
      <c r="F49" s="17">
        <f t="shared" si="15"/>
        <v>105.05862217586031</v>
      </c>
      <c r="G49" s="17">
        <f t="shared" si="1"/>
        <v>100.74152383747573</v>
      </c>
      <c r="H49" s="17">
        <f t="shared" ref="H49" si="25">SUM(H50+H51)</f>
        <v>34815.9</v>
      </c>
      <c r="I49" s="43">
        <f t="shared" ref="I49" si="26">SUM(I50+I51)</f>
        <v>36037.4</v>
      </c>
    </row>
    <row r="50" spans="1:9" s="8" customFormat="1" ht="15.75" x14ac:dyDescent="0.25">
      <c r="A50" s="9" t="s">
        <v>71</v>
      </c>
      <c r="B50" s="10" t="s">
        <v>72</v>
      </c>
      <c r="C50" s="42">
        <v>32018.6</v>
      </c>
      <c r="D50" s="30">
        <v>33390.699999999997</v>
      </c>
      <c r="E50" s="30">
        <v>33638.300000000003</v>
      </c>
      <c r="F50" s="20">
        <f t="shared" si="15"/>
        <v>105.05862217586031</v>
      </c>
      <c r="G50" s="20">
        <f t="shared" si="1"/>
        <v>100.74152383747573</v>
      </c>
      <c r="H50" s="30">
        <v>34815.9</v>
      </c>
      <c r="I50" s="30">
        <v>36037.4</v>
      </c>
    </row>
    <row r="51" spans="1:9" s="8" customFormat="1" ht="15" hidden="1" x14ac:dyDescent="0.25">
      <c r="A51" s="9" t="s">
        <v>73</v>
      </c>
      <c r="B51" s="10" t="s">
        <v>74</v>
      </c>
      <c r="C51" s="18"/>
      <c r="D51" s="22">
        <v>0</v>
      </c>
      <c r="E51" s="20"/>
      <c r="F51" s="20" t="e">
        <f t="shared" si="15"/>
        <v>#DIV/0!</v>
      </c>
      <c r="G51" s="20" t="e">
        <f t="shared" si="1"/>
        <v>#DIV/0!</v>
      </c>
      <c r="H51" s="20"/>
      <c r="I51" s="20"/>
    </row>
    <row r="52" spans="1:9" s="8" customFormat="1" ht="15.75" x14ac:dyDescent="0.25">
      <c r="A52" s="5" t="s">
        <v>75</v>
      </c>
      <c r="B52" s="6" t="s">
        <v>76</v>
      </c>
      <c r="C52" s="26">
        <f>SUM(C53)</f>
        <v>52633.4</v>
      </c>
      <c r="D52" s="17">
        <f>D53</f>
        <v>40057</v>
      </c>
      <c r="E52" s="17">
        <f t="shared" ref="E52" si="27">SUM(E53)</f>
        <v>143371.5</v>
      </c>
      <c r="F52" s="17">
        <f t="shared" si="15"/>
        <v>272.39642508369212</v>
      </c>
      <c r="G52" s="17">
        <f t="shared" si="1"/>
        <v>357.91871582994236</v>
      </c>
      <c r="H52" s="17">
        <f t="shared" ref="H52" si="28">SUM(H53)</f>
        <v>183171</v>
      </c>
      <c r="I52" s="43">
        <f t="shared" ref="I52" si="29">SUM(I53)</f>
        <v>236273.4</v>
      </c>
    </row>
    <row r="53" spans="1:9" s="8" customFormat="1" ht="15.75" x14ac:dyDescent="0.25">
      <c r="A53" s="9" t="s">
        <v>77</v>
      </c>
      <c r="B53" s="10" t="s">
        <v>78</v>
      </c>
      <c r="C53" s="42">
        <v>52633.4</v>
      </c>
      <c r="D53" s="42">
        <v>40057</v>
      </c>
      <c r="E53" s="39">
        <v>143371.5</v>
      </c>
      <c r="F53" s="20">
        <f>E53/C53*100</f>
        <v>272.39642508369212</v>
      </c>
      <c r="G53" s="20">
        <f t="shared" si="1"/>
        <v>357.91871582994236</v>
      </c>
      <c r="H53" s="39">
        <v>183171</v>
      </c>
      <c r="I53" s="39">
        <v>236273.4</v>
      </c>
    </row>
    <row r="54" spans="1:9" s="8" customFormat="1" ht="15.75" x14ac:dyDescent="0.25">
      <c r="A54" s="9"/>
      <c r="B54" s="23" t="s">
        <v>88</v>
      </c>
      <c r="C54" s="47"/>
      <c r="D54" s="19"/>
      <c r="E54" s="20"/>
      <c r="F54" s="20"/>
      <c r="G54" s="20"/>
      <c r="H54" s="39">
        <v>409228.19999999995</v>
      </c>
      <c r="I54" s="52">
        <v>611074.30000000005</v>
      </c>
    </row>
    <row r="55" spans="1:9" s="14" customFormat="1" ht="15.75" x14ac:dyDescent="0.25">
      <c r="A55" s="5" t="s">
        <v>79</v>
      </c>
      <c r="B55" s="15" t="s">
        <v>80</v>
      </c>
      <c r="C55" s="26">
        <f>SUM(C7+C17+C19+C25+C32+C38+C41+C45+C49+C52)+C30</f>
        <v>16337956.869999995</v>
      </c>
      <c r="D55" s="26">
        <f t="shared" ref="D55:E55" si="30">SUM(D7+D17+D19+D25+D32+D38+D41+D45+D49+D52)+D30</f>
        <v>16584231.5</v>
      </c>
      <c r="E55" s="26">
        <f t="shared" si="30"/>
        <v>10441036.700000001</v>
      </c>
      <c r="F55" s="17">
        <f>E55/C55*100</f>
        <v>63.906624206922658</v>
      </c>
      <c r="G55" s="24">
        <f>E55/D55*100</f>
        <v>62.957615491558961</v>
      </c>
      <c r="H55" s="26">
        <f>SUM(H7+H17+H19+H25+H32+H38+H41+H45+H49+H52)+H30+H54</f>
        <v>10567195.399999999</v>
      </c>
      <c r="I55" s="26">
        <f>SUM(I7+I17+I19+I25+I32+I38+I41+I45+I49+I52)+I30+I54</f>
        <v>10561002.100000001</v>
      </c>
    </row>
    <row r="56" spans="1:9" x14ac:dyDescent="0.2">
      <c r="C56" s="46"/>
    </row>
    <row r="57" spans="1:9" x14ac:dyDescent="0.2">
      <c r="C57" s="46"/>
    </row>
    <row r="60" spans="1:9" x14ac:dyDescent="0.2">
      <c r="C60" s="48"/>
    </row>
    <row r="61" spans="1:9" x14ac:dyDescent="0.2">
      <c r="B61" s="2" t="s">
        <v>97</v>
      </c>
    </row>
  </sheetData>
  <mergeCells count="6">
    <mergeCell ref="A2:I2"/>
    <mergeCell ref="B5:B6"/>
    <mergeCell ref="A5:A6"/>
    <mergeCell ref="C5:C6"/>
    <mergeCell ref="D5:D6"/>
    <mergeCell ref="E5:I5"/>
  </mergeCells>
  <phoneticPr fontId="29" type="noConversion"/>
  <pageMargins left="0.11811023622047245" right="0.19685039370078741" top="0.74803149606299213" bottom="0.23622047244094491" header="0.31496062992125984" footer="0.15748031496062992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 по рпр  </vt:lpstr>
      <vt:lpstr>'Расходы по рпр  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Zaharevich</dc:creator>
  <cp:lastModifiedBy>Захаревич Елена</cp:lastModifiedBy>
  <cp:lastPrinted>2017-11-08T01:16:53Z</cp:lastPrinted>
  <dcterms:created xsi:type="dcterms:W3CDTF">2016-10-27T05:22:08Z</dcterms:created>
  <dcterms:modified xsi:type="dcterms:W3CDTF">2025-01-15T07:59:10Z</dcterms:modified>
</cp:coreProperties>
</file>