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-2027\Первоначальный бюджет 2025-2027\Решение о бюджете на 2025-2027\Исправленные\"/>
    </mc:Choice>
  </mc:AlternateContent>
  <xr:revisionPtr revIDLastSave="0" documentId="13_ncr:1_{691028D3-BC34-46D8-8CA9-CB4CD385330D}" xr6:coauthVersionLast="47" xr6:coauthVersionMax="47" xr10:uidLastSave="{00000000-0000-0000-0000-000000000000}"/>
  <bookViews>
    <workbookView xWindow="1695" yWindow="690" windowWidth="22500" windowHeight="15375" xr2:uid="{00000000-000D-0000-FFFF-FFFF00000000}"/>
  </bookViews>
  <sheets>
    <sheet name="2024-2026" sheetId="1" r:id="rId1"/>
  </sheets>
  <definedNames>
    <definedName name="_xlnm._FilterDatabase" localSheetId="0" hidden="1">'2024-2026'!$D$1:$D$712</definedName>
    <definedName name="Z_007F5E36_0018_4E7B_90C6_1834EA67B89E_.wvu.FilterData" localSheetId="0" hidden="1">'2024-2026'!$C$6:$C$263</definedName>
    <definedName name="Z_007F5E36_0018_4E7B_90C6_1834EA67B89E_.wvu.Rows" localSheetId="0" hidden="1">'2024-2026'!$6:$8</definedName>
    <definedName name="Z_011F70A7_5F46_4956_BDE9_35DE6093FA70_.wvu.FilterData" localSheetId="0" hidden="1">'2024-2026'!$C$6:$C$263</definedName>
    <definedName name="Z_02BE3FA4_7E3B_4982_B06B_AADEC802EF92_.wvu.FilterData" localSheetId="0" hidden="1">'2024-2026'!$A$8:$H$656</definedName>
    <definedName name="Z_0706DDDF_593A_46D1_B80A_EC9E5E6B8E5E_.wvu.FilterData" localSheetId="0" hidden="1">'2024-2026'!$A$8:$H$656</definedName>
    <definedName name="Z_085785D3_4204_4342_99E3_E4D041DE927C_.wvu.FilterData" localSheetId="0" hidden="1">'2024-2026'!$A$10:$E$263</definedName>
    <definedName name="Z_08BBC72E_E092_4E85_B285_02614ADB4E8A_.wvu.FilterData" localSheetId="0" hidden="1">'2024-2026'!$C$6:$C$263</definedName>
    <definedName name="Z_09ACB207_1905_4A90_ACFE_029D5B22B687_.wvu.FilterData" localSheetId="0" hidden="1">'2024-2026'!$C$6:$C$263</definedName>
    <definedName name="Z_0ADD32CB_89FE_4A9A_B37A_358EE5FE08D9_.wvu.FilterData" localSheetId="0" hidden="1">'2024-2026'!$A$8:$H$658</definedName>
    <definedName name="Z_0B1B0D69_66A4_434D_B6FE_B556F50BEAD9_.wvu.FilterData" localSheetId="0" hidden="1">'2024-2026'!$A$8:$H$656</definedName>
    <definedName name="Z_0C96A462_EF5C_4B4A_94C8_2DEAE21051F8_.wvu.FilterData" localSheetId="0" hidden="1">'2024-2026'!$C$6:$C$263</definedName>
    <definedName name="Z_0CB1CDDA_4A7F_4076_8244_F6C8AE0846CB_.wvu.FilterData" localSheetId="0" hidden="1">'2024-2026'!$A$8:$H$656</definedName>
    <definedName name="Z_106D0943_23C5_4327_B00F_F3060BB39306_.wvu.FilterData" localSheetId="0" hidden="1">'2024-2026'!$A$8:$H$656</definedName>
    <definedName name="Z_10A22402_33F8_44F0_AEF9_6F20B3400B07_.wvu.FilterData" localSheetId="0" hidden="1">'2024-2026'!$A$8:$H$656</definedName>
    <definedName name="Z_10A22402_33F8_44F0_AEF9_6F20B3400B07_.wvu.PrintArea" localSheetId="0" hidden="1">'2024-2026'!$A$3:$H$658</definedName>
    <definedName name="Z_10A22402_33F8_44F0_AEF9_6F20B3400B07_.wvu.PrintTitles" localSheetId="0" hidden="1">'2024-2026'!$9:$10</definedName>
    <definedName name="Z_10EE0A5F_8923_4554_8D3C_CA506EDAE08D_.wvu.FilterData" localSheetId="0" hidden="1">'2024-2026'!$C$6:$C$263</definedName>
    <definedName name="Z_119F1C79_FA6E_4B7C_AAB8_42632B8B6F46_.wvu.FilterData" localSheetId="0" hidden="1">'2024-2026'!$C$6:$C$263</definedName>
    <definedName name="Z_133F7F8F_B622_43CE_964A_F484AE235522_.wvu.FilterData" localSheetId="0" hidden="1">'2024-2026'!$E$9:$E$263</definedName>
    <definedName name="Z_133F7F8F_B622_43CE_964A_F484AE235522_.wvu.Rows" localSheetId="0" hidden="1">'2024-2026'!#REF!</definedName>
    <definedName name="Z_13594621_833D_4136_82FE_F842EBA36148_.wvu.FilterData" localSheetId="0" hidden="1">'2024-2026'!$C$6:$C$263</definedName>
    <definedName name="Z_13B4191A_E6B4_4EB5_A0C6_B608DAB90B64_.wvu.FilterData" localSheetId="0" hidden="1">'2024-2026'!$C$6:$C$263</definedName>
    <definedName name="Z_151D6315_4948_419D_A49C_204BF9CC6BED_.wvu.FilterData" localSheetId="0" hidden="1">'2024-2026'!$C$6:$C$263</definedName>
    <definedName name="Z_198F792D_E21A_41CB_90E0_1635D5E67A5D_.wvu.FilterData" localSheetId="0" hidden="1">'2024-2026'!$A$8:$H$656</definedName>
    <definedName name="Z_1A319082_6BD6_4DB8_9CD4_81ED2D7C7EBC_.wvu.FilterData" localSheetId="0" hidden="1">'2024-2026'!$A$8:$H$656</definedName>
    <definedName name="Z_1B9BC604_EC91_4210_B2A9_5532E3AFD2B8_.wvu.FilterData" localSheetId="0" hidden="1">'2024-2026'!$C$3:$C$705</definedName>
    <definedName name="Z_1B9BC604_EC91_4210_B2A9_5532E3AFD2B8_.wvu.PrintArea" localSheetId="0" hidden="1">'2024-2026'!$A$3:$H$658</definedName>
    <definedName name="Z_1B9BC604_EC91_4210_B2A9_5532E3AFD2B8_.wvu.PrintTitles" localSheetId="0" hidden="1">'2024-2026'!$9:$10</definedName>
    <definedName name="Z_1C4484C8_F3D6_44D6_96FE_BF398FA50719_.wvu.FilterData" localSheetId="0" hidden="1">'2024-2026'!$C$6:$C$263</definedName>
    <definedName name="Z_1C65AA35_6D1E_441A_9D35_0ED5E5059717_.wvu.FilterData" localSheetId="0" hidden="1">'2024-2026'!$C$6:$C$263</definedName>
    <definedName name="Z_1D855283_2463_4964_AF19_1CC9A99AD3F6_.wvu.FilterData" localSheetId="0" hidden="1">'2024-2026'!$C$6:$C$263</definedName>
    <definedName name="Z_2103FB7C_BC21_48B9_ADB5_A574E01D142C_.wvu.FilterData" localSheetId="0" hidden="1">'2024-2026'!$E$6:$E$263</definedName>
    <definedName name="Z_213D9293_64C1_43EE_946D_86E39887CB6A_.wvu.FilterData" localSheetId="0" hidden="1">'2024-2026'!$C$3:$C$658</definedName>
    <definedName name="Z_219B619C_E401_4210_A097_4226E782CFBB_.wvu.FilterData" localSheetId="0" hidden="1">'2024-2026'!$A$8:$H$656</definedName>
    <definedName name="Z_2417856D_1A8B_4644_BDF3_5AF9A32B6059_.wvu.FilterData" localSheetId="0" hidden="1">'2024-2026'!$A$8:$H$656</definedName>
    <definedName name="Z_24C29B2C_5146_47E8_A825_7EC2E2AF8034_.wvu.FilterData" localSheetId="0" hidden="1">'2024-2026'!$C$6:$C$263</definedName>
    <definedName name="Z_25258F7B_B4C0_4999_B6F8_FBD8DA573EC7_.wvu.FilterData" localSheetId="0" hidden="1">'2024-2026'!$C$6:$C$263</definedName>
    <definedName name="Z_254DD944_16B3_4DE7_9BE0_9D6174D2D689_.wvu.FilterData" localSheetId="0" hidden="1">'2024-2026'!$A$8:$H$656</definedName>
    <definedName name="Z_2618C9B3_FF87_4E7D_8BCB_36D6B5C413B4_.wvu.FilterData" localSheetId="0" hidden="1">'2024-2026'!$C$3:$C$705</definedName>
    <definedName name="Z_274D7316_045D_4E89_B4ED_1818157136DA_.wvu.FilterData" localSheetId="0" hidden="1">'2024-2026'!$A$8:$H$656</definedName>
    <definedName name="Z_274D7316_045D_4E89_B4ED_1818157136DA_.wvu.PrintTitles" localSheetId="0" hidden="1">'2024-2026'!$9:$10</definedName>
    <definedName name="Z_274D7316_045D_4E89_B4ED_1818157136DA_.wvu.Rows" localSheetId="0" hidden="1">'2024-2026'!$3:$4,'2024-2026'!$14:$24</definedName>
    <definedName name="Z_27CF93C8_6B03_4D3C_8BBB_CF54C7BFB5DA_.wvu.FilterData" localSheetId="0" hidden="1">'2024-2026'!$A$8:$H$658</definedName>
    <definedName name="Z_281BFD47_81A8_4934_998A_254E2BAAD1DE_.wvu.FilterData" localSheetId="0" hidden="1">'2024-2026'!$A$8:$H$656</definedName>
    <definedName name="Z_2A414C90_A259_46C4_A76F_9AA087921198_.wvu.FilterData" localSheetId="0" hidden="1">'2024-2026'!$C$6:$C$263</definedName>
    <definedName name="Z_2AD1FEBA_DC8F_4985_BF05_F171709F53C7_.wvu.FilterData" localSheetId="0" hidden="1">'2024-2026'!$A$8:$H$658</definedName>
    <definedName name="Z_2BD58AB9_AB40_469E_A15F_BEF6343B134C_.wvu.FilterData" localSheetId="0" hidden="1">'2024-2026'!$C$6:$C$263</definedName>
    <definedName name="Z_2BF62570_B7C1_4130_90D0_2A1B4900DF74_.wvu.FilterData" localSheetId="0" hidden="1">'2024-2026'!$A$8:$H$656</definedName>
    <definedName name="Z_2C48B3FA_64D1_4482_A9C2_AB3FF798DFBB_.wvu.FilterData" localSheetId="0" hidden="1">'2024-2026'!$A$8:$H$656</definedName>
    <definedName name="Z_2CF045C9_0205_4ED7_B677_49A6ACE64F94_.wvu.FilterData" localSheetId="0" hidden="1">'2024-2026'!$C$3:$C$658</definedName>
    <definedName name="Z_2D1C27D7_919D_4FED_A1AF_89D82C88950A_.wvu.FilterData" localSheetId="0" hidden="1">'2024-2026'!$A$8:$H$656</definedName>
    <definedName name="Z_2E2003CF_B2F3_4656_8B12_5B89664438EA_.wvu.FilterData" localSheetId="0" hidden="1">'2024-2026'!$C$6:$C$263</definedName>
    <definedName name="Z_2F07396B_9D12_4D06_916D_AD3045B24B12_.wvu.FilterData" localSheetId="0" hidden="1">'2024-2026'!$A$8:$H$662</definedName>
    <definedName name="Z_2F07396B_9D12_4D06_916D_AD3045B24B12_.wvu.PrintArea" localSheetId="0" hidden="1">'2024-2026'!$A$3:$H$658</definedName>
    <definedName name="Z_2F07396B_9D12_4D06_916D_AD3045B24B12_.wvu.PrintTitles" localSheetId="0" hidden="1">'2024-2026'!$9:$10</definedName>
    <definedName name="Z_3008D9DC_326F_416E_B1C4_4ED55BF2751D_.wvu.FilterData" localSheetId="0" hidden="1">'2024-2026'!$E$6:$E$263</definedName>
    <definedName name="Z_31B6811E_DB59_4054_B914_8C0C9C16E3B2_.wvu.FilterData" localSheetId="0" hidden="1">'2024-2026'!$C$3:$C$663</definedName>
    <definedName name="Z_31B6811E_DB59_4054_B914_8C0C9C16E3B2_.wvu.PrintArea" localSheetId="0" hidden="1">'2024-2026'!$A$3:$H$658</definedName>
    <definedName name="Z_31B6811E_DB59_4054_B914_8C0C9C16E3B2_.wvu.PrintTitles" localSheetId="0" hidden="1">'2024-2026'!$9:$10</definedName>
    <definedName name="Z_339A0E6F_F860_4FA7_BAF7_2EFDA9EFAD29_.wvu.FilterData" localSheetId="0" hidden="1">'2024-2026'!$E$6:$E$263</definedName>
    <definedName name="Z_34A9BFE5_217F_43FA_B14F_7EF35BDAF924_.wvu.FilterData" localSheetId="0" hidden="1">'2024-2026'!$C$3:$C$663</definedName>
    <definedName name="Z_351004A7_D358_4952_9322_7ED59AFBA1EA_.wvu.FilterData" localSheetId="0" hidden="1">'2024-2026'!$A$8:$H$656</definedName>
    <definedName name="Z_36FBEFA0_FE49_40FE_8EBA_4FB4CC27A59C_.wvu.FilterData" localSheetId="0" hidden="1">'2024-2026'!$A$8:$H$656</definedName>
    <definedName name="Z_388D440A_3A41_4676_87F2_250CCE5757B7_.wvu.FilterData" localSheetId="0" hidden="1">'2024-2026'!$A$8:$H$662</definedName>
    <definedName name="Z_38E00AE6_AFE8_4223_880C_8CB36A385648_.wvu.FilterData" localSheetId="0" hidden="1">'2024-2026'!$A$8:$H$662</definedName>
    <definedName name="Z_39AA17B1_C600_4873_9CD0_9F4D351A01B4_.wvu.FilterData" localSheetId="0" hidden="1">'2024-2026'!$A$8:$H$656</definedName>
    <definedName name="Z_3B30A363_9384_430F_88AC_CC2B63377886_.wvu.FilterData" localSheetId="0" hidden="1">'2024-2026'!$A$8:$H$656</definedName>
    <definedName name="Z_3EC91C76_C959_47C6_BC6D_660EA3DA5E85_.wvu.FilterData" localSheetId="0" hidden="1">'2024-2026'!$A$8:$H$656</definedName>
    <definedName name="Z_3F2B59B5_2454_4CCC_9769_FDABAFE1B1AF_.wvu.FilterData" localSheetId="0" hidden="1">'2024-2026'!$A$8:$H$656</definedName>
    <definedName name="Z_3F65F321_0207_45F1_A45B_B85D3C287FAB_.wvu.FilterData" localSheetId="0" hidden="1">'2024-2026'!$A$8:$H$662</definedName>
    <definedName name="Z_411B5189_F338_4381_9D4F_51668C6D4643_.wvu.FilterData" localSheetId="0" hidden="1">'2024-2026'!$E$6:$E$263</definedName>
    <definedName name="Z_428B0852_FB07_4FC6_B910_CEF5FA222916_.wvu.FilterData" localSheetId="0" hidden="1">'2024-2026'!$C$6:$C$263</definedName>
    <definedName name="Z_4320B69D_C18B_459D_9981_E149E947F2F5_.wvu.FilterData" localSheetId="0" hidden="1">'2024-2026'!$C$3:$C$658</definedName>
    <definedName name="Z_439FBFF2_3580_46C1_BA52_708414D552D7_.wvu.FilterData" localSheetId="0" hidden="1">'2024-2026'!$A$8:$H$656</definedName>
    <definedName name="Z_43BBCA04_7ADE_4934_AA18_5F6C26A46A82_.wvu.FilterData" localSheetId="0" hidden="1">'2024-2026'!$A$8:$H$656</definedName>
    <definedName name="Z_44B06D54_6BFE_4650_8CD4_B2EF25A1408B_.wvu.FilterData" localSheetId="0" hidden="1">'2024-2026'!$C$6:$C$263</definedName>
    <definedName name="Z_453DEF88_B318_43B3_B112_8A13BB0F753F_.wvu.FilterData" localSheetId="0" hidden="1">'2024-2026'!$C$6:$C$263</definedName>
    <definedName name="Z_490A28B9_F8BB_49CA_9309_369EBCAF81BD_.wvu.FilterData" localSheetId="0" hidden="1">'2024-2026'!$E$9:$E$263</definedName>
    <definedName name="Z_490A28B9_F8BB_49CA_9309_369EBCAF81BD_.wvu.Rows" localSheetId="0" hidden="1">'2024-2026'!#REF!</definedName>
    <definedName name="Z_4913F704_1528_46DA_A11D_48F3C2639B33_.wvu.FilterData" localSheetId="0" hidden="1">'2024-2026'!$A$8:$H$656</definedName>
    <definedName name="Z_4997006D_C160_416A_BED6_973FC3004352_.wvu.FilterData" localSheetId="0" hidden="1">'2024-2026'!$A$8:$H$656</definedName>
    <definedName name="Z_4A81E7D9_63FB_4159_8E05_F9E72E174B87_.wvu.FilterData" localSheetId="0" hidden="1">'2024-2026'!$E$9:$E$263</definedName>
    <definedName name="Z_4B87C240_6871_40C1_8167_99AC2CC4224E_.wvu.FilterData" localSheetId="0" hidden="1">'2024-2026'!$A$8:$H$656</definedName>
    <definedName name="Z_4D0B8BA8_6F74_45D4_AE16_4C768679EB96_.wvu.FilterData" localSheetId="0" hidden="1">'2024-2026'!$A$8:$H$656</definedName>
    <definedName name="Z_4DCA125F_94AC_48C5_A97C_E5CF62CAB2D0_.wvu.FilterData" localSheetId="0" hidden="1">'2024-2026'!$C$6:$C$263</definedName>
    <definedName name="Z_4E946737_BF80_4AE1_8521_7F377036B2F2_.wvu.FilterData" localSheetId="0" hidden="1">'2024-2026'!$C$6:$C$263</definedName>
    <definedName name="Z_4F4B9F7B_2D80_42D8_869C_63ACF2FFB41D_.wvu.FilterData" localSheetId="0" hidden="1">'2024-2026'!$E$6:$E$263</definedName>
    <definedName name="Z_4F6028D4_2BCF_4391_9E72_D95C38EB4D6D_.wvu.FilterData" localSheetId="0" hidden="1">'2024-2026'!$C$6:$C$263</definedName>
    <definedName name="Z_4F65368D_37FC_4039_AE2C_A98E37ABDE51_.wvu.FilterData" localSheetId="0" hidden="1">'2024-2026'!$C$6:$C$263</definedName>
    <definedName name="Z_4F75F84C_849B_40E2_A4F1_1D88152781CE_.wvu.FilterData" localSheetId="0" hidden="1">'2024-2026'!$E$6:$E$263</definedName>
    <definedName name="Z_4F80A8AD_8525_47FC_9E2A_C08D6B6AC00B_.wvu.FilterData" localSheetId="0" hidden="1">'2024-2026'!$C$6:$C$263</definedName>
    <definedName name="Z_50648A79_6FB5_4710_8382_82BD0673CB1A_.wvu.FilterData" localSheetId="0" hidden="1">'2024-2026'!$A$8:$H$656</definedName>
    <definedName name="Z_51B84039_12EC_40FF_9089_6EA0B6B346DB_.wvu.FilterData" localSheetId="0" hidden="1">'2024-2026'!$A$8:$H$656</definedName>
    <definedName name="Z_52E3A67F_D5E6_49DA_9405_4A70D4B4DC0A_.wvu.FilterData" localSheetId="0" hidden="1">'2024-2026'!$A$8:$H$662</definedName>
    <definedName name="Z_54A8B915_1A83_482C_9025_390E68F1774A_.wvu.FilterData" localSheetId="0" hidden="1">'2024-2026'!$A$8:$H$656</definedName>
    <definedName name="Z_589CEADC_FC0C_4F31_B38B_9B829E72D8F5_.wvu.Cols" localSheetId="0" hidden="1">'2024-2026'!#REF!,'2024-2026'!#REF!</definedName>
    <definedName name="Z_589CEADC_FC0C_4F31_B38B_9B829E72D8F5_.wvu.FilterData" localSheetId="0" hidden="1">'2024-2026'!$A$8:$H$656</definedName>
    <definedName name="Z_589CEADC_FC0C_4F31_B38B_9B829E72D8F5_.wvu.PrintArea" localSheetId="0" hidden="1">'2024-2026'!$A$3:$H$658</definedName>
    <definedName name="Z_589CEADC_FC0C_4F31_B38B_9B829E72D8F5_.wvu.PrintTitles" localSheetId="0" hidden="1">'2024-2026'!$9:$10</definedName>
    <definedName name="Z_589CEADC_FC0C_4F31_B38B_9B829E72D8F5_.wvu.Rows" localSheetId="0" hidden="1">'2024-2026'!$3:$5</definedName>
    <definedName name="Z_58AF8AD9_9917_487A_8012_425326EB84A4_.wvu.FilterData" localSheetId="0" hidden="1">'2024-2026'!$C$3:$C$658</definedName>
    <definedName name="Z_596313B7_E5D9_4D79_B2E9_ABF150981055_.wvu.FilterData" localSheetId="0" hidden="1">'2024-2026'!$A$8:$H$656</definedName>
    <definedName name="Z_598BF785_E20B_4A5D_A643_B6D1519C3B4C_.wvu.FilterData" localSheetId="0" hidden="1">'2024-2026'!$C$6:$C$263</definedName>
    <definedName name="Z_5AF47E47_9AD2_4380_90FB_92AD6EC48735_.wvu.FilterData" localSheetId="0" hidden="1">'2024-2026'!$A$8:$H$656</definedName>
    <definedName name="Z_5B4E2AF5_B1D5_4B04_9397_79ED61980543_.wvu.FilterData" localSheetId="0" hidden="1">'2024-2026'!$A$8:$H$656</definedName>
    <definedName name="Z_5B6E2C24_C9F1_4B79_AF92_7FF0F916773F_.wvu.FilterData" localSheetId="0" hidden="1">'2024-2026'!$A$8:$H$656</definedName>
    <definedName name="Z_5B835D10_1BF4_4049_969D_79498D8DC36D_.wvu.FilterData" localSheetId="0" hidden="1">'2024-2026'!$C$6:$C$263</definedName>
    <definedName name="Z_5E7189BD_33B6_4265_AD7B_2DAE447F41AE_.wvu.FilterData" localSheetId="0" hidden="1">'2024-2026'!$C$6:$C$263</definedName>
    <definedName name="Z_62661A40_366A_4071_B877_5EF57D1E07A3_.wvu.FilterData" localSheetId="0" hidden="1">'2024-2026'!$C$6:$C$263</definedName>
    <definedName name="Z_630E30C8_443F_470F_B407_6C34334969F1_.wvu.FilterData" localSheetId="0" hidden="1">'2024-2026'!$A$8:$H$656</definedName>
    <definedName name="Z_6370EB7A_BF57_416E_A8AE_D821251E35C6_.wvu.FilterData" localSheetId="0" hidden="1">'2024-2026'!$A$8:$H$662</definedName>
    <definedName name="Z_63764AA2_5D28_4294_8556_A6EDC0BBA491_.wvu.FilterData" localSheetId="0" hidden="1">'2024-2026'!$A$8:$H$656</definedName>
    <definedName name="Z_64E8C579_A1C2_4BF5_8BAE_DF757BA67CC2_.wvu.FilterData" localSheetId="0" hidden="1">'2024-2026'!$A$8:$H$656</definedName>
    <definedName name="Z_65CC1FD0_A082_4BAC_9FAA_A1F0C583218A_.wvu.FilterData" localSheetId="0" hidden="1">'2024-2026'!$C$6:$C$263</definedName>
    <definedName name="Z_65E454EC_524F_42C5_B611_13C1714A91DD_.wvu.FilterData" localSheetId="0" hidden="1">'2024-2026'!$A$8:$H$656</definedName>
    <definedName name="Z_660AD292_8E33_401C_A5C7_9ECD77ACA988_.wvu.FilterData" localSheetId="0" hidden="1">'2024-2026'!$A$8:$H$658</definedName>
    <definedName name="Z_660AD292_8E33_401C_A5C7_9ECD77ACA988_.wvu.PrintArea" localSheetId="0" hidden="1">'2024-2026'!$A$3:$E$658</definedName>
    <definedName name="Z_660AD292_8E33_401C_A5C7_9ECD77ACA988_.wvu.PrintTitles" localSheetId="0" hidden="1">'2024-2026'!$9:$10</definedName>
    <definedName name="Z_665899D6_407F_43D6_B4CC_A15129026B2D_.wvu.FilterData" localSheetId="0" hidden="1">'2024-2026'!$C$6:$C$263</definedName>
    <definedName name="Z_66B1DA6C_30AE_4E8E_BAB8_2D2CD18F028F_.wvu.FilterData" localSheetId="0" hidden="1">'2024-2026'!$A$8:$H$656</definedName>
    <definedName name="Z_680D86EF_1CEF_4691_8E95_86B3BBF593E6_.wvu.FilterData" localSheetId="0" hidden="1">'2024-2026'!$C$3:$C$663</definedName>
    <definedName name="Z_6A08630E_C79F_4A9F_9F6E_4662FC79F9DF_.wvu.FilterData" localSheetId="0" hidden="1">'2024-2026'!$A$8:$H$656</definedName>
    <definedName name="Z_6A08D654_CCAB_4221_895E_D3314553B3C7_.wvu.FilterData" localSheetId="0" hidden="1">'2024-2026'!$C$6:$C$263</definedName>
    <definedName name="Z_6A99FF59_8AED_47E6_8D9E_4DE5B07DF37B_.wvu.FilterData" localSheetId="0" hidden="1">'2024-2026'!$A$8:$H$656</definedName>
    <definedName name="Z_6ACECF48_6067_4BB0_93E1_3DEC7FC0279E_.wvu.FilterData" localSheetId="0" hidden="1">'2024-2026'!$C$6:$C$263</definedName>
    <definedName name="Z_6D1CB105_C928_4864_AB11_841109A25713_.wvu.FilterData" localSheetId="0" hidden="1">'2024-2026'!$C$6:$C$263</definedName>
    <definedName name="Z_6F6CED13_45CC_49E5_BEC2_9A439ED48624_.wvu.FilterData" localSheetId="0" hidden="1">'2024-2026'!$A$8:$H$656</definedName>
    <definedName name="Z_701B221B_A772_462B_90E8_BCEFF5C4C26B_.wvu.FilterData" localSheetId="0" hidden="1">'2024-2026'!$C$6:$C$263</definedName>
    <definedName name="Z_72874B11_084A_48C0_AD2E_05508678CE94_.wvu.FilterData" localSheetId="0" hidden="1">'2024-2026'!$A$8:$H$656</definedName>
    <definedName name="Z_72953659_01B8_4C66_A2DB_F47D273E824E_.wvu.FilterData" localSheetId="0" hidden="1">'2024-2026'!$A$8:$H$656</definedName>
    <definedName name="Z_72B68860_A2DB_4696_9B09_1DC403DE355C_.wvu.FilterData" localSheetId="0" hidden="1">'2024-2026'!$A$8:$H$658</definedName>
    <definedName name="Z_734A5F1A_D167_4CF0_95B6_C27ADD912957_.wvu.FilterData" localSheetId="0" hidden="1">'2024-2026'!$C$6:$C$263</definedName>
    <definedName name="Z_7457847A_7F24_44A5_AD47_F2B24E242971_.wvu.FilterData" localSheetId="0" hidden="1">'2024-2026'!$C$6:$C$263</definedName>
    <definedName name="Z_7457847A_7F24_44A5_AD47_F2B24E242971_.wvu.PrintTitles" localSheetId="0" hidden="1">'2024-2026'!$9:$10</definedName>
    <definedName name="Z_7471671A_8C6D_4516_96FB_FA16160D5419_.wvu.FilterData" localSheetId="0" hidden="1">'2024-2026'!$A$8:$H$656</definedName>
    <definedName name="Z_75655225_B210_4E96_A723_A3B4C40CE1A0_.wvu.FilterData" localSheetId="0" hidden="1">'2024-2026'!$C$6:$C$263</definedName>
    <definedName name="Z_759488F2_2ECC_4C2B_BA34_CE7A042B1DD3_.wvu.FilterData" localSheetId="0" hidden="1">'2024-2026'!$C$6:$C$263</definedName>
    <definedName name="Z_76CD65F8_735C_4208_AA67_F7F218479D5E_.wvu.FilterData" localSheetId="0" hidden="1">'2024-2026'!$A$8:$H$658</definedName>
    <definedName name="Z_76CD65F8_735C_4208_AA67_F7F218479D5E_.wvu.PrintArea" localSheetId="0" hidden="1">'2024-2026'!$A$3:$E$658</definedName>
    <definedName name="Z_76CD65F8_735C_4208_AA67_F7F218479D5E_.wvu.PrintTitles" localSheetId="0" hidden="1">'2024-2026'!$9:$10</definedName>
    <definedName name="Z_77053333_A982_4E2C_8434_940A1168E595_.wvu.FilterData" localSheetId="0" hidden="1">'2024-2026'!$C$3:$C$685</definedName>
    <definedName name="Z_79DCEC66_FF93_4AE7_9225_C842E0DE18FD_.wvu.FilterData" localSheetId="0" hidden="1">'2024-2026'!$C$3:$C$658</definedName>
    <definedName name="Z_7B1D3C40_97CB_44A5_A4F4_B2DACAE236EE_.wvu.FilterData" localSheetId="0" hidden="1">'2024-2026'!$C$3:$C$658</definedName>
    <definedName name="Z_7B1D3C40_97CB_44A5_A4F4_B2DACAE236EE_.wvu.PrintArea" localSheetId="0" hidden="1">'2024-2026'!$A$3:$E$658</definedName>
    <definedName name="Z_7B1D3C40_97CB_44A5_A4F4_B2DACAE236EE_.wvu.PrintTitles" localSheetId="0" hidden="1">'2024-2026'!$9:$10</definedName>
    <definedName name="Z_7CE5EBF6_35E7_4FD7_BEF3_7A2526CDB2D5_.wvu.FilterData" localSheetId="0" hidden="1">'2024-2026'!$A$8:$H$656</definedName>
    <definedName name="Z_7E65BE15_0E09_4F6D_A7AA_44A291E510F3_.wvu.FilterData" localSheetId="0" hidden="1">'2024-2026'!$C$6:$C$263</definedName>
    <definedName name="Z_80CCE80F_D28B_43CC_9234_B549A67C4405_.wvu.FilterData" localSheetId="0" hidden="1">'2024-2026'!$C$6:$C$263</definedName>
    <definedName name="Z_824CB1FE_173D_43E7_96E6_610FCAB0FDC5_.wvu.FilterData" localSheetId="0" hidden="1">'2024-2026'!$A$8:$H$656</definedName>
    <definedName name="Z_825182F9_1795_4E8C_AFEF_1CE46EB9E93B_.wvu.FilterData" localSheetId="0" hidden="1">'2024-2026'!$C$6:$C$263</definedName>
    <definedName name="Z_828466A9_370B_40A2_B41D_A30CECEF3FBC_.wvu.FilterData" localSheetId="0" hidden="1">'2024-2026'!$C$3:$C$658</definedName>
    <definedName name="Z_83385D00_A7DC_45EE_9346_DD4FAD4207AF_.wvu.FilterData" localSheetId="0" hidden="1">'2024-2026'!$A$8:$H$656</definedName>
    <definedName name="Z_858E882D_11B3_466C_A35F_7EB9EF2F313A_.wvu.FilterData" localSheetId="0" hidden="1">'2024-2026'!$C$6:$C$263</definedName>
    <definedName name="Z_8675CBC8_25CE_4250_ABC9_4C26263B99DB_.wvu.FilterData" localSheetId="0" hidden="1">'2024-2026'!$A$8:$H$656</definedName>
    <definedName name="Z_877E8F10_CC8B_4B79_8F0E_28936002415F_.wvu.FilterData" localSheetId="0" hidden="1">'2024-2026'!$D$6:$D$263</definedName>
    <definedName name="Z_88201692_7443_4FA4_BC8C_7E43821F0D97_.wvu.FilterData" localSheetId="0" hidden="1">'2024-2026'!$A$8:$H$658</definedName>
    <definedName name="Z_89D2DE49_287D_4951_8BEF_A6BD86BCE9DD_.wvu.FilterData" localSheetId="0" hidden="1">'2024-2026'!$A$8:$H$656</definedName>
    <definedName name="Z_8AF1CF89_BA2E_4FF0_AC11_DEDD07AAB4F1_.wvu.FilterData" localSheetId="0" hidden="1">'2024-2026'!$C$6:$C$263</definedName>
    <definedName name="Z_8B32501E_F3F2_4A95_BA6B_3188AA2FBBC8_.wvu.FilterData" localSheetId="0" hidden="1">'2024-2026'!$C$3:$C$663</definedName>
    <definedName name="Z_8B487D89_0DBD_4FCC_9D11_7C6CE3D7E6DB_.wvu.FilterData" localSheetId="0" hidden="1">'2024-2026'!$C$6:$C$263</definedName>
    <definedName name="Z_8B74D35C_7F07_41C2_82EF_160B4396DF15_.wvu.FilterData" localSheetId="0" hidden="1">'2024-2026'!$A$8:$H$658</definedName>
    <definedName name="Z_8E0FA1DA_588D_452D_9ADE_4C50A1D95F68_.wvu.FilterData" localSheetId="0" hidden="1">'2024-2026'!$A$8:$H$656</definedName>
    <definedName name="Z_8F3A6EF4_1692_4DD9_B06A_3B4A2F34715C_.wvu.FilterData" localSheetId="0" hidden="1">'2024-2026'!$C$6:$C$263</definedName>
    <definedName name="Z_8F45B62E_2C5C_4EEF_BBF7_95E3DECCC735_.wvu.FilterData" localSheetId="0" hidden="1">'2024-2026'!$A$8:$H$656</definedName>
    <definedName name="Z_8F45B62E_2C5C_4EEF_BBF7_95E3DECCC735_.wvu.PrintArea" localSheetId="0" hidden="1">'2024-2026'!$A$3:$H$658</definedName>
    <definedName name="Z_8F45B62E_2C5C_4EEF_BBF7_95E3DECCC735_.wvu.PrintTitles" localSheetId="0" hidden="1">'2024-2026'!$9:$10</definedName>
    <definedName name="Z_91B8747F_2108_4867_A828_AA92BF4FF378_.wvu.FilterData" localSheetId="0" hidden="1">'2024-2026'!$C$3:$C$658</definedName>
    <definedName name="Z_91B8747F_2108_4867_A828_AA92BF4FF378_.wvu.PrintArea" localSheetId="0" hidden="1">'2024-2026'!$A$3:$E$658</definedName>
    <definedName name="Z_91B8747F_2108_4867_A828_AA92BF4FF378_.wvu.PrintTitles" localSheetId="0" hidden="1">'2024-2026'!$9:$10</definedName>
    <definedName name="Z_92ABC10B_A427_40A8_9201_668D48CFD027_.wvu.FilterData" localSheetId="0" hidden="1">'2024-2026'!$D$6:$D$263</definedName>
    <definedName name="Z_92DA2583_4DF7_4120_8EDC_0D74E076FF34_.wvu.FilterData" localSheetId="0" hidden="1">'2024-2026'!$A$8:$H$656</definedName>
    <definedName name="Z_94F4AD0F_A2F0_4D84_87C3_A66D869D0BB7_.wvu.FilterData" localSheetId="0" hidden="1">'2024-2026'!$C$6:$C$263</definedName>
    <definedName name="Z_94F4AD0F_A2F0_4D84_87C3_A66D869D0BB7_.wvu.PrintTitles" localSheetId="0" hidden="1">'2024-2026'!$9:$10</definedName>
    <definedName name="Z_9589F66D_796B_4A6C_B100_1BAE90199D67_.wvu.FilterData" localSheetId="0" hidden="1">'2024-2026'!$C$6:$C$263</definedName>
    <definedName name="Z_95F27D9A_C382_420E_A6A3_A67985429835_.wvu.FilterData" localSheetId="0" hidden="1">'2024-2026'!$C$6:$C$263</definedName>
    <definedName name="Z_972506C8_70CF_4957_A984_979516409B8B_.wvu.FilterData" localSheetId="0" hidden="1">'2024-2026'!$C$3:$C$658</definedName>
    <definedName name="Z_9B3439A3_2F90_4DC3_847C_809DAA269670_.wvu.FilterData" localSheetId="0" hidden="1">'2024-2026'!$A$8:$H$656</definedName>
    <definedName name="Z_9B9797BA_927B_4A7A_9AC7_1B0FAF668B44_.wvu.FilterData" localSheetId="0" hidden="1">'2024-2026'!$A$8:$H$656</definedName>
    <definedName name="Z_9CB35277_B8D0_4242_8965_26CD0EDA50AA_.wvu.FilterData" localSheetId="0" hidden="1">'2024-2026'!$C$6:$C$263</definedName>
    <definedName name="Z_9EB4BA97_87BD_405E_A4F7_A88E9EAD47F9_.wvu.FilterData" localSheetId="0" hidden="1">'2024-2026'!$A$8:$H$662</definedName>
    <definedName name="Z_9F0400CF_5E29_4AAE_A3D4_1CB39D0D626E_.wvu.FilterData" localSheetId="0" hidden="1">'2024-2026'!$C$6:$C$263</definedName>
    <definedName name="Z_9F37C88D_C357_4E50_837B_25D1C5E09DBC_.wvu.FilterData" localSheetId="0" hidden="1">'2024-2026'!$A$8:$H$656</definedName>
    <definedName name="Z_9F78D32E_3307_4934_90E3_C2A391F9E73A_.wvu.FilterData" localSheetId="0" hidden="1">'2024-2026'!$A$8:$H$662</definedName>
    <definedName name="Z_A00A1296_1513_4136_8BC5_7170306DD2B3_.wvu.FilterData" localSheetId="0" hidden="1">'2024-2026'!$C$3:$C$663</definedName>
    <definedName name="Z_A0EFCD36_E3B2_4D79_8CD1_08F1A28D7DCF_.wvu.FilterData" localSheetId="0" hidden="1">'2024-2026'!$C$6:$C$263</definedName>
    <definedName name="Z_A124C983_24D8_46E7_8406_D12329FC3027_.wvu.FilterData" localSheetId="0" hidden="1">'2024-2026'!$A$8:$H$656</definedName>
    <definedName name="Z_A2FE9928_0175_4CB8_8BD8_B3B293BFF215_.wvu.FilterData" localSheetId="0" hidden="1">'2024-2026'!$C$6:$C$263</definedName>
    <definedName name="Z_A413C04F_7884_4BED_B004_2E4CAC1352CE_.wvu.FilterData" localSheetId="0" hidden="1">'2024-2026'!$D$6:$D$263</definedName>
    <definedName name="Z_A5B21B3A_BDF3_4810_9B0C_FEAA40EB4EC6_.wvu.FilterData" localSheetId="0" hidden="1">'2024-2026'!$A$8:$H$656</definedName>
    <definedName name="Z_A7CC2EC7_1D23_4672_82BA_52271136D819_.wvu.FilterData" localSheetId="0" hidden="1">'2024-2026'!$C$3:$C$663</definedName>
    <definedName name="Z_A954AFED_CEB3_4A22_9CC8_9B1CB38DD9D2_.wvu.FilterData" localSheetId="0" hidden="1">'2024-2026'!$C$6:$C$263</definedName>
    <definedName name="Z_AD166C13_D03E_417A_BEE0_05BCD70AFE9B_.wvu.FilterData" localSheetId="0" hidden="1">'2024-2026'!$C$6:$C$263</definedName>
    <definedName name="Z_AD166C13_D03E_417A_BEE0_05BCD70AFE9B_.wvu.PrintTitles" localSheetId="0" hidden="1">'2024-2026'!$9:$10</definedName>
    <definedName name="Z_AD166C13_D03E_417A_BEE0_05BCD70AFE9B_.wvu.Rows" localSheetId="0" hidden="1">'2024-2026'!#REF!,'2024-2026'!#REF!</definedName>
    <definedName name="Z_AD18EB3A_FCDD_4A72_9B90_03B60AFD4BE9_.wvu.FilterData" localSheetId="0" hidden="1">'2024-2026'!$C$6:$C$263</definedName>
    <definedName name="Z_AE81C457_9CB6_48B0_9EB1_1F3960275663_.wvu.FilterData" localSheetId="0" hidden="1">'2024-2026'!$E$6:$E$263</definedName>
    <definedName name="Z_AF2A9BF5_747D_4D8E_9EEA_A8DC7A9730C3_.wvu.FilterData" localSheetId="0" hidden="1">'2024-2026'!$C$3:$C$658</definedName>
    <definedName name="Z_AF2A9BF5_747D_4D8E_9EEA_A8DC7A9730C3_.wvu.PrintArea" localSheetId="0" hidden="1">'2024-2026'!$A$3:$E$658</definedName>
    <definedName name="Z_AF2A9BF5_747D_4D8E_9EEA_A8DC7A9730C3_.wvu.PrintTitles" localSheetId="0" hidden="1">'2024-2026'!$9:$10</definedName>
    <definedName name="Z_B02D0849_2D31_4704_A23B_33EC244B8F52_.wvu.FilterData" localSheetId="0" hidden="1">'2024-2026'!$A$8:$H$662</definedName>
    <definedName name="Z_B054341B_C8B1_43FF_92C1_405BFCDEB05C_.wvu.FilterData" localSheetId="0" hidden="1">'2024-2026'!$A$8:$H$656</definedName>
    <definedName name="Z_B23C7E8F_B6A4_48DF_9E5B_78ABF998810F_.wvu.FilterData" localSheetId="0" hidden="1">'2024-2026'!$C$6:$C$263</definedName>
    <definedName name="Z_B2D92D1B_6BC0_4DB1_A5AA_5C8BBE468F07_.wvu.FilterData" localSheetId="0" hidden="1">'2024-2026'!$C$6:$C$263</definedName>
    <definedName name="Z_B4CC2556_FAFE_4628_8FA2_94019AB50AE6_.wvu.FilterData" localSheetId="0" hidden="1">'2024-2026'!$E$6:$E$263</definedName>
    <definedName name="Z_B54E861E_8118_4365_94A1_DED763393277_.wvu.FilterData" localSheetId="0" hidden="1">'2024-2026'!$C$3:$C$658</definedName>
    <definedName name="Z_B5F624BF_8CEA_450F_81C2_4F96707D3034_.wvu.FilterData" localSheetId="0" hidden="1">'2024-2026'!$C$6:$C$263</definedName>
    <definedName name="Z_B683F5B5_833A_40F6_915E_00FD2CE356A6_.wvu.FilterData" localSheetId="0" hidden="1">'2024-2026'!$A$8:$H$656</definedName>
    <definedName name="Z_B76F9DCC_5F6C_43D8_9C24_DD464DD8901B_.wvu.FilterData" localSheetId="0" hidden="1">'2024-2026'!$C$3:$C$658</definedName>
    <definedName name="Z_B7B47636_84DA_4D16_BF77_D9946A74E10E_.wvu.FilterData" localSheetId="0" hidden="1">'2024-2026'!$A$8:$H$656</definedName>
    <definedName name="Z_B7B47636_84DA_4D16_BF77_D9946A74E10E_.wvu.PrintArea" localSheetId="0" hidden="1">'2024-2026'!$A$3:$H$658</definedName>
    <definedName name="Z_B7B47636_84DA_4D16_BF77_D9946A74E10E_.wvu.PrintTitles" localSheetId="0" hidden="1">'2024-2026'!$9:$10</definedName>
    <definedName name="Z_B8B5B353_E163_4E72_9841_B52051790A02_.wvu.FilterData" localSheetId="0" hidden="1">'2024-2026'!$A$8:$H$656</definedName>
    <definedName name="Z_B9B39110_73A3_4125_A9FF_F2146623789B_.wvu.FilterData" localSheetId="0" hidden="1">'2024-2026'!$C$6:$C$263</definedName>
    <definedName name="Z_B9EAA300_15E1_4A77_BB0E_136BC4C899D0_.wvu.FilterData" localSheetId="0" hidden="1">'2024-2026'!$C$6:$C$263</definedName>
    <definedName name="Z_BAB0D144_4FD4_4699_AAAE_1BB4825DF89B_.wvu.FilterData" localSheetId="0" hidden="1">'2024-2026'!$C$6:$C$263</definedName>
    <definedName name="Z_BC250973_F723_4C72_805B_6461B208FFD1_.wvu.FilterData" localSheetId="0" hidden="1">'2024-2026'!$A$8:$H$656</definedName>
    <definedName name="Z_BCAFDCE3_F888_486A_B61C_5D995126303F_.wvu.FilterData" localSheetId="0" hidden="1">'2024-2026'!$C$3:$C$658</definedName>
    <definedName name="Z_BDEFF26A_BCC1_4B19_9FF8_059A77E33839_.wvu.FilterData" localSheetId="0" hidden="1">'2024-2026'!$C$6:$C$263</definedName>
    <definedName name="Z_BE745D0A_5239_474B_A30F_F960EAEE09A4_.wvu.FilterData" localSheetId="0" hidden="1">'2024-2026'!$A$8:$H$656</definedName>
    <definedName name="Z_C0157D0F_ED87_4762_BF6D_37A09ED31B20_.wvu.FilterData" localSheetId="0" hidden="1">'2024-2026'!$C$6:$C$263</definedName>
    <definedName name="Z_C06F9359_AC5C_43D5_9892_FEFFD191CC6A_.wvu.FilterData" localSheetId="0" hidden="1">'2024-2026'!$C$3:$C$658</definedName>
    <definedName name="Z_C06F9359_AC5C_43D5_9892_FEFFD191CC6A_.wvu.PrintArea" localSheetId="0" hidden="1">'2024-2026'!$A$3:$E$658</definedName>
    <definedName name="Z_C06F9359_AC5C_43D5_9892_FEFFD191CC6A_.wvu.PrintTitles" localSheetId="0" hidden="1">'2024-2026'!$9:$10</definedName>
    <definedName name="Z_C0C275C5_88E1_43D7_B560_B81786A1144A_.wvu.FilterData" localSheetId="0" hidden="1">'2024-2026'!$C$6:$C$263</definedName>
    <definedName name="Z_C0FD5E01_82EA_427A_99EB_0F7E8A04966D_.wvu.FilterData" localSheetId="0" hidden="1">'2024-2026'!$C$6:$C$263</definedName>
    <definedName name="Z_C3280F2C_F28D_40B1_9D1C_86FDCA772CB9_.wvu.FilterData" localSheetId="0" hidden="1">'2024-2026'!$C$3:$C$658</definedName>
    <definedName name="Z_C3280F2C_F28D_40B1_9D1C_86FDCA772CB9_.wvu.PrintArea" localSheetId="0" hidden="1">'2024-2026'!$A$3:$E$658</definedName>
    <definedName name="Z_C3280F2C_F28D_40B1_9D1C_86FDCA772CB9_.wvu.PrintTitles" localSheetId="0" hidden="1">'2024-2026'!$9:$10</definedName>
    <definedName name="Z_C519D10D_FB7F_4B3F_B179_C1FB2EF98E9A_.wvu.FilterData" localSheetId="0" hidden="1">'2024-2026'!$A$8:$H$656</definedName>
    <definedName name="Z_C519D10D_FB7F_4B3F_B179_C1FB2EF98E9A_.wvu.PrintArea" localSheetId="0" hidden="1">'2024-2026'!$A$3:$H$658</definedName>
    <definedName name="Z_C519D10D_FB7F_4B3F_B179_C1FB2EF98E9A_.wvu.PrintTitles" localSheetId="0" hidden="1">'2024-2026'!$9:$10</definedName>
    <definedName name="Z_C65FD65C_8AF4_4A90_BD67_01C04FB0A272_.wvu.FilterData" localSheetId="0" hidden="1">'2024-2026'!$E$6:$E$263</definedName>
    <definedName name="Z_C71D8253_DBF0_4049_AB4D_134101D2707D_.wvu.FilterData" localSheetId="0" hidden="1">'2024-2026'!$A$8:$H$656</definedName>
    <definedName name="Z_C8758E2B_273E_4EFD_B365_4A1EDA686833_.wvu.FilterData" localSheetId="0" hidden="1">'2024-2026'!$A$8:$H$656</definedName>
    <definedName name="Z_CA2CB142_17D3_445B_BE3B_AFC61630B3FA_.wvu.FilterData" localSheetId="0" hidden="1">'2024-2026'!$C$6:$C$263</definedName>
    <definedName name="Z_CA9F3A37_CF10_4DF8_AF45_747A73DAC858_.wvu.FilterData" localSheetId="0" hidden="1">'2024-2026'!$C$6:$C$263</definedName>
    <definedName name="Z_CC408225_28D5_4529_81C1_7758AAB82925_.wvu.FilterData" localSheetId="0" hidden="1">'2024-2026'!$A$8:$H$656</definedName>
    <definedName name="Z_CC6FA607_80B5_4121_A432_FEE0E5DF7666_.wvu.FilterData" localSheetId="0" hidden="1">'2024-2026'!$A$8:$H$656</definedName>
    <definedName name="Z_CCEDA34E_393C_40F7_87B0_4BC0618403D2_.wvu.FilterData" localSheetId="0" hidden="1">'2024-2026'!$C$6:$C$263</definedName>
    <definedName name="Z_CD68B02B_51AD_45B6_88CD_65014E534289_.wvu.FilterData" localSheetId="0" hidden="1">'2024-2026'!$E$9:$E$263</definedName>
    <definedName name="Z_CDC07967_4242_439A_8705_F88F319E5B0A_.wvu.FilterData" localSheetId="0" hidden="1">'2024-2026'!$C$6:$C$263</definedName>
    <definedName name="Z_CE9DC977_A873_4AEF_9D8B_8B9FCCE200BA_.wvu.FilterData" localSheetId="0" hidden="1">'2024-2026'!$C$3:$C$658</definedName>
    <definedName name="Z_D01EF7A7_6813_48E1_BFC6_D0251C01FE15_.wvu.FilterData" localSheetId="0" hidden="1">'2024-2026'!$A$8:$H$656</definedName>
    <definedName name="Z_D16C2827_346F_4BA5_89F2_363193C93E3D_.wvu.FilterData" localSheetId="0" hidden="1">'2024-2026'!$C$3:$C$658</definedName>
    <definedName name="Z_D1B3743F_0D71_4AD8_8D01_EDFA227734BC_.wvu.FilterData" localSheetId="0" hidden="1">'2024-2026'!$C$6:$C$263</definedName>
    <definedName name="Z_D453075D_30E8_4FC1_B94B_E94C8098A0D8_.wvu.FilterData" localSheetId="0" hidden="1">'2024-2026'!$A$8:$H$658</definedName>
    <definedName name="Z_D453075D_30E8_4FC1_B94B_E94C8098A0D8_.wvu.PrintArea" localSheetId="0" hidden="1">'2024-2026'!$A$3:$E$658</definedName>
    <definedName name="Z_D453075D_30E8_4FC1_B94B_E94C8098A0D8_.wvu.PrintTitles" localSheetId="0" hidden="1">'2024-2026'!$9:$10</definedName>
    <definedName name="Z_D46C661E_205C_4076_A348_125BD27815A6_.wvu.FilterData" localSheetId="0" hidden="1">'2024-2026'!$A$8:$H$656</definedName>
    <definedName name="Z_D7802097_5D70_4343_975D_560979ED9BC9_.wvu.FilterData" localSheetId="0" hidden="1">'2024-2026'!$A$8:$H$656</definedName>
    <definedName name="Z_D91DB538_E58F_4C3E_A0EF_0D555768446F_.wvu.FilterData" localSheetId="0" hidden="1">'2024-2026'!$A$8:$H$656</definedName>
    <definedName name="Z_D93C36AC_5C36_434B_8107_B362A0A85CD7_.wvu.FilterData" localSheetId="0" hidden="1">'2024-2026'!$A$8:$H$656</definedName>
    <definedName name="Z_DAA1E253_D74A_4062_809F_3053318A9DF0_.wvu.FilterData" localSheetId="0" hidden="1">'2024-2026'!$A$8:$H$662</definedName>
    <definedName name="Z_DBA69F10_8799_4DF1_877E_31D43853AAE5_.wvu.FilterData" localSheetId="0" hidden="1">'2024-2026'!$E$6:$E$263</definedName>
    <definedName name="Z_DC82C667_8095_4B98_BF7C_9553B952CBB6_.wvu.FilterData" localSheetId="0" hidden="1">'2024-2026'!$C$6:$C$263</definedName>
    <definedName name="Z_DE512088_54F5_4748_AB1C_D6E4BA564F5B_.wvu.FilterData" localSheetId="0" hidden="1">'2024-2026'!$A$8:$H$656</definedName>
    <definedName name="Z_DE512088_54F5_4748_AB1C_D6E4BA564F5B_.wvu.PrintArea" localSheetId="0" hidden="1">'2024-2026'!$A$3:$H$658,'2024-2026'!$A$662:$H$662</definedName>
    <definedName name="Z_DE512088_54F5_4748_AB1C_D6E4BA564F5B_.wvu.PrintTitles" localSheetId="0" hidden="1">'2024-2026'!$9:$10</definedName>
    <definedName name="Z_DE512088_54F5_4748_AB1C_D6E4BA564F5B_.wvu.Rows" localSheetId="0" hidden="1">'2024-2026'!$659:$661</definedName>
    <definedName name="Z_E37AC8C1_C0C1_4DD9_87A0_DF316D13F277_.wvu.FilterData" localSheetId="0" hidden="1">'2024-2026'!$C$6:$C$263</definedName>
    <definedName name="Z_E4235AE9_5BE0_4743_8E88_D5E6618122C8_.wvu.FilterData" localSheetId="0" hidden="1">'2024-2026'!$C$3:$C$706</definedName>
    <definedName name="Z_E697A9CC_8201_48EB_857A_8D35BAEDB94B_.wvu.FilterData" localSheetId="0" hidden="1">'2024-2026'!$A$8:$H$656</definedName>
    <definedName name="Z_E6CF27DD_22D9_446C_801D_FA178A782DEA_.wvu.FilterData" localSheetId="0" hidden="1">'2024-2026'!$A$8:$H$662</definedName>
    <definedName name="Z_E71E9AF2_C087_49B3_9106_9719285E58FC_.wvu.FilterData" localSheetId="0" hidden="1">'2024-2026'!$C$6:$C$263</definedName>
    <definedName name="Z_EA09A7A7_D9F0_4FE8_AA95_D4255716C0A5_.wvu.FilterData" localSheetId="0" hidden="1">'2024-2026'!$C$6:$C$263</definedName>
    <definedName name="Z_EA2312BB_7B2D_48B4_8F96_B43C577A967C_.wvu.FilterData" localSheetId="0" hidden="1">'2024-2026'!$A$8:$H$656</definedName>
    <definedName name="Z_EB120121_EC55_429F_A6EB_7911899EA074_.wvu.FilterData" localSheetId="0" hidden="1">'2024-2026'!$A$8:$H$656</definedName>
    <definedName name="Z_EB772AFE_3A90_43E8_BC3F_10FC75813793_.wvu.FilterData" localSheetId="0" hidden="1">'2024-2026'!$C$3:$C$658</definedName>
    <definedName name="Z_ECA3827E_DB5A_452F_A20B_C19F1F102BF1_.wvu.FilterData" localSheetId="0" hidden="1">'2024-2026'!$C$3:$C$658</definedName>
    <definedName name="Z_EDFF0FB2_994D_4C5D_88CF_ED0D9E4345B6_.wvu.FilterData" localSheetId="0" hidden="1">'2024-2026'!$A$8:$H$656</definedName>
    <definedName name="Z_EF0C097F_4FB7_4985_97E7_33EC50F15564_.wvu.FilterData" localSheetId="0" hidden="1">'2024-2026'!$C$6:$C$263</definedName>
    <definedName name="Z_EF34F96D_AA32_4504_94CC_ACBD57456A72_.wvu.FilterData" localSheetId="0" hidden="1">'2024-2026'!$A$8:$H$658</definedName>
    <definedName name="Z_EF5F50DF_149E_49BE_9DDB_EA4F3A22EF13_.wvu.FilterData" localSheetId="0" hidden="1">'2024-2026'!$A$8:$H$656</definedName>
    <definedName name="Z_EF823E64_85F8_4F1E_816D_12724211FBDB_.wvu.FilterData" localSheetId="0" hidden="1">'2024-2026'!$C$6:$C$263</definedName>
    <definedName name="Z_F134DDDD_B8CE_4C16_81F8_97200FE3D780_.wvu.FilterData" localSheetId="0" hidden="1">'2024-2026'!$A$8:$H$656</definedName>
    <definedName name="Z_F1A3E818_6675_47C2_B5BC_4786BF312EFA_.wvu.FilterData" localSheetId="0" hidden="1">'2024-2026'!$A$8:$H$656</definedName>
    <definedName name="Z_F3614719_5E9D_44AF_AFA2_A9ED481D6452_.wvu.FilterData" localSheetId="0" hidden="1">'2024-2026'!$A$8:$H$656</definedName>
    <definedName name="Z_F3A03177_19F7_4772_9DD8_3B18CF624128_.wvu.FilterData" localSheetId="0" hidden="1">'2024-2026'!$E$6:$E$263</definedName>
    <definedName name="Z_F4272111_F365_422E_8C47_4456E141150F_.wvu.FilterData" localSheetId="0" hidden="1">'2024-2026'!$C$3:$C$658</definedName>
    <definedName name="Z_F4274F4C_3B8C_4365_9A35_218A9F2752A5_.wvu.FilterData" localSheetId="0" hidden="1">'2024-2026'!$A$8:$H$656</definedName>
    <definedName name="Z_F4D3A907_0A96_476A_A1FB_2137B3725A1D_.wvu.FilterData" localSheetId="0" hidden="1">'2024-2026'!$A$8:$H$656</definedName>
    <definedName name="Z_F56DA7EA_B7A0_49F6_B4CA_DE4756E01332_.wvu.FilterData" localSheetId="0" hidden="1">'2024-2026'!$E$6:$E$263</definedName>
    <definedName name="Z_F5C5453B_9ACA_4257_BACD_079FD16CC663_.wvu.FilterData" localSheetId="0" hidden="1">'2024-2026'!$C$3:$C$658</definedName>
    <definedName name="Z_F7F55D35_0BAF_4644_BA0B_2BAD450C7C02_.wvu.FilterData" localSheetId="0" hidden="1">'2024-2026'!$A$8:$H$656</definedName>
    <definedName name="Z_F8712ACA_0FA9_4615_9CA3_53BE1DF73719_.wvu.FilterData" localSheetId="0" hidden="1">'2024-2026'!$C$6:$C$263</definedName>
    <definedName name="Z_F982789A_C40E_4A08_BBF5_BB04B3FA334A_.wvu.FilterData" localSheetId="0" hidden="1">'2024-2026'!$A$8:$H$656</definedName>
    <definedName name="Z_FAA85436_3863_48AC_97BE_FB41F11795F3_.wvu.FilterData" localSheetId="0" hidden="1">'2024-2026'!$C$6:$C$263</definedName>
    <definedName name="Z_FB3A5C07_ECCB_4310_802D_5321F73A38CC_.wvu.FilterData" localSheetId="0" hidden="1">'2024-2026'!$C$3:$C$658</definedName>
    <definedName name="Z_FC2B4325_770D_452C_A030_71397EC20C90_.wvu.FilterData" localSheetId="0" hidden="1">'2024-2026'!$A$8:$H$656</definedName>
    <definedName name="Z_FE2BF830_AD78_4AC5_98C0_DD947BD03865_.wvu.FilterData" localSheetId="0" hidden="1">'2024-2026'!$C$6:$C$263</definedName>
    <definedName name="Z_FEE88F9E_927F_4DFB_AB07_747C4FF732D7_.wvu.FilterData" localSheetId="0" hidden="1">'2024-2026'!$E$6:$E$263</definedName>
    <definedName name="Z_FEE88F9E_927F_4DFB_AB07_747C4FF732D7_.wvu.PrintTitles" localSheetId="0" hidden="1">'2024-2026'!$9:$10</definedName>
    <definedName name="Z_FF9FCD32_984F_4987_B983_0760EB4E2718_.wvu.FilterData" localSheetId="0" hidden="1">'2024-2026'!$A$8:$H$656</definedName>
    <definedName name="_xlnm.Print_Titles" localSheetId="0">'2024-2026'!$9:$10</definedName>
  </definedNames>
  <calcPr calcId="191029"/>
  <customWorkbookViews>
    <customWorkbookView name="Власова Татьяна - Личное представление" guid="{10A22402-33F8-44F0-AEF9-6F20B3400B07}" mergeInterval="0" personalView="1" maximized="1" xWindow="-8" yWindow="-8" windowWidth="1936" windowHeight="1056" activeSheetId="1"/>
    <customWorkbookView name="Хода Светлана Ивановна - Личное представление" guid="{31B6811E-DB59-4054-B914-8C0C9C16E3B2}" mergeInterval="0" personalView="1" xWindow="101" yWindow="21" windowWidth="836" windowHeight="925" activeSheetId="1"/>
    <customWorkbookView name="Image&amp;Matros ® - Личное представление" guid="{DE512088-54F5-4748-AB1C-D6E4BA564F5B}" mergeInterval="0" personalView="1" maximized="1" xWindow="-8" yWindow="-8" windowWidth="1936" windowHeight="1066" activeSheetId="1"/>
    <customWorkbookView name="Кацель - Личное представление" guid="{C519D10D-FB7F-4B3F-B179-C1FB2EF98E9A}" mergeInterval="0" personalView="1" maximized="1" xWindow="-8" yWindow="-8" windowWidth="1936" windowHeight="1056" activeSheetId="1"/>
    <customWorkbookView name="Степаненко Елена - Личное представление" guid="{589CEADC-FC0C-4F31-B38B-9B829E72D8F5}" mergeInterval="0" personalView="1" maximized="1" xWindow="-8" yWindow="-8" windowWidth="1936" windowHeight="1056" activeSheetId="1"/>
    <customWorkbookView name="Пользователь Windows - Личное представление" guid="{8F45B62E-2C5C-4EEF-BBF7-95E3DECCC735}" mergeInterval="0" personalView="1" maximized="1" xWindow="-8" yWindow="-8" windowWidth="1936" windowHeight="1056" activeSheetId="1"/>
    <customWorkbookView name="Цапля - Личное представление" guid="{B7B47636-84DA-4D16-BF77-D9946A74E10E}" mergeInterval="0" personalView="1" maximized="1" xWindow="-8" yWindow="-8" windowWidth="1936" windowHeight="1056" activeSheetId="1"/>
    <customWorkbookView name="Наталья Геращенко - Личное представление" guid="{2F07396B-9D12-4D06-916D-AD3045B24B12}" mergeInterval="0" personalView="1" maximized="1" xWindow="-8" yWindow="-8" windowWidth="1936" windowHeight="1056" activeSheetId="1"/>
    <customWorkbookView name="Ярина - Личное представление" guid="{1B9BC604-EC91-4210-B2A9-5532E3AFD2B8}" mergeInterval="0" personalView="1" maximized="1" xWindow="-8" yWindow="-8" windowWidth="1936" windowHeight="1056" activeSheetId="1"/>
    <customWorkbookView name="Захаревич Елена - Личное представление" guid="{274D7316-045D-4E89-B4ED-1818157136DA}" mergeInterval="0" personalView="1" xWindow="585" yWindow="28" windowWidth="1210" windowHeight="10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5" i="1" l="1"/>
  <c r="F477" i="1" l="1"/>
  <c r="F476" i="1" s="1"/>
  <c r="F474" i="1"/>
  <c r="H552" i="1"/>
  <c r="H551" i="1" s="1"/>
  <c r="G552" i="1"/>
  <c r="G551" i="1" s="1"/>
  <c r="F552" i="1"/>
  <c r="F551" i="1" s="1"/>
  <c r="H549" i="1"/>
  <c r="H548" i="1" s="1"/>
  <c r="G549" i="1"/>
  <c r="G548" i="1" s="1"/>
  <c r="F549" i="1"/>
  <c r="F548" i="1" s="1"/>
  <c r="H543" i="1"/>
  <c r="H541" i="1" s="1"/>
  <c r="G543" i="1"/>
  <c r="G541" i="1" s="1"/>
  <c r="F543" i="1"/>
  <c r="F541" i="1" s="1"/>
  <c r="H538" i="1"/>
  <c r="G538" i="1"/>
  <c r="F538" i="1"/>
  <c r="H535" i="1"/>
  <c r="G535" i="1"/>
  <c r="F535" i="1"/>
  <c r="H530" i="1"/>
  <c r="H529" i="1" s="1"/>
  <c r="G530" i="1"/>
  <c r="G529" i="1" s="1"/>
  <c r="F530" i="1"/>
  <c r="F529" i="1" s="1"/>
  <c r="F523" i="1"/>
  <c r="G523" i="1" s="1"/>
  <c r="H523" i="1" s="1"/>
  <c r="H522" i="1" s="1"/>
  <c r="F522" i="1"/>
  <c r="H520" i="1"/>
  <c r="H518" i="1" s="1"/>
  <c r="G520" i="1"/>
  <c r="G518" i="1" s="1"/>
  <c r="F518" i="1"/>
  <c r="H516" i="1"/>
  <c r="G516" i="1"/>
  <c r="F516" i="1"/>
  <c r="F515" i="1"/>
  <c r="H514" i="1"/>
  <c r="G514" i="1"/>
  <c r="F514" i="1"/>
  <c r="H510" i="1"/>
  <c r="G510" i="1"/>
  <c r="F510" i="1"/>
  <c r="H508" i="1"/>
  <c r="G508" i="1"/>
  <c r="F508" i="1"/>
  <c r="H505" i="1"/>
  <c r="H504" i="1" s="1"/>
  <c r="G505" i="1"/>
  <c r="G504" i="1" s="1"/>
  <c r="F505" i="1"/>
  <c r="F504" i="1" s="1"/>
  <c r="H502" i="1"/>
  <c r="G502" i="1"/>
  <c r="F502" i="1"/>
  <c r="H500" i="1"/>
  <c r="G500" i="1"/>
  <c r="F500" i="1"/>
  <c r="H498" i="1"/>
  <c r="G498" i="1"/>
  <c r="F498" i="1"/>
  <c r="H496" i="1"/>
  <c r="G496" i="1"/>
  <c r="F496" i="1"/>
  <c r="H493" i="1"/>
  <c r="G493" i="1"/>
  <c r="F493" i="1"/>
  <c r="F491" i="1"/>
  <c r="F490" i="1" s="1"/>
  <c r="H490" i="1"/>
  <c r="G490" i="1"/>
  <c r="H488" i="1"/>
  <c r="H487" i="1" s="1"/>
  <c r="G488" i="1"/>
  <c r="G487" i="1" s="1"/>
  <c r="F488" i="1"/>
  <c r="F487" i="1" s="1"/>
  <c r="H485" i="1"/>
  <c r="G485" i="1"/>
  <c r="F485" i="1"/>
  <c r="H479" i="1"/>
  <c r="G479" i="1"/>
  <c r="F479" i="1"/>
  <c r="H477" i="1"/>
  <c r="H476" i="1" s="1"/>
  <c r="G477" i="1"/>
  <c r="G476" i="1" s="1"/>
  <c r="H475" i="1"/>
  <c r="H474" i="1" s="1"/>
  <c r="G474" i="1"/>
  <c r="H468" i="1"/>
  <c r="G468" i="1"/>
  <c r="F468" i="1"/>
  <c r="H466" i="1"/>
  <c r="G466" i="1"/>
  <c r="F466" i="1"/>
  <c r="H464" i="1"/>
  <c r="G464" i="1"/>
  <c r="F464" i="1"/>
  <c r="H462" i="1"/>
  <c r="G462" i="1"/>
  <c r="F462" i="1"/>
  <c r="H459" i="1"/>
  <c r="G459" i="1"/>
  <c r="F459" i="1"/>
  <c r="H458" i="1"/>
  <c r="H457" i="1" s="1"/>
  <c r="G458" i="1"/>
  <c r="G457" i="1" s="1"/>
  <c r="F457" i="1"/>
  <c r="H455" i="1"/>
  <c r="G455" i="1"/>
  <c r="F455" i="1"/>
  <c r="H453" i="1"/>
  <c r="G453" i="1"/>
  <c r="F453" i="1"/>
  <c r="H451" i="1"/>
  <c r="G451" i="1"/>
  <c r="F451" i="1"/>
  <c r="H450" i="1"/>
  <c r="H449" i="1" s="1"/>
  <c r="G450" i="1"/>
  <c r="F450" i="1"/>
  <c r="F449" i="1" s="1"/>
  <c r="G449" i="1"/>
  <c r="H447" i="1"/>
  <c r="G447" i="1"/>
  <c r="F447" i="1"/>
  <c r="H445" i="1"/>
  <c r="G445" i="1"/>
  <c r="F445" i="1"/>
  <c r="F444" i="1"/>
  <c r="F443" i="1" s="1"/>
  <c r="H443" i="1"/>
  <c r="G443" i="1"/>
  <c r="H441" i="1"/>
  <c r="G441" i="1"/>
  <c r="F441" i="1"/>
  <c r="H439" i="1"/>
  <c r="G439" i="1"/>
  <c r="F439" i="1"/>
  <c r="H436" i="1"/>
  <c r="H435" i="1" s="1"/>
  <c r="H434" i="1" s="1"/>
  <c r="H433" i="1" s="1"/>
  <c r="G436" i="1"/>
  <c r="G435" i="1" s="1"/>
  <c r="G434" i="1" s="1"/>
  <c r="G433" i="1" s="1"/>
  <c r="F436" i="1"/>
  <c r="F435" i="1" s="1"/>
  <c r="F434" i="1" s="1"/>
  <c r="F433" i="1" s="1"/>
  <c r="H432" i="1"/>
  <c r="H431" i="1" s="1"/>
  <c r="H430" i="1" s="1"/>
  <c r="G432" i="1"/>
  <c r="G431" i="1" s="1"/>
  <c r="G430" i="1" s="1"/>
  <c r="F432" i="1"/>
  <c r="F431" i="1" s="1"/>
  <c r="F430" i="1" s="1"/>
  <c r="G429" i="1"/>
  <c r="H429" i="1" s="1"/>
  <c r="H428" i="1" s="1"/>
  <c r="H427" i="1" s="1"/>
  <c r="F429" i="1"/>
  <c r="F428" i="1" s="1"/>
  <c r="F427" i="1" s="1"/>
  <c r="H422" i="1"/>
  <c r="H421" i="1" s="1"/>
  <c r="G422" i="1"/>
  <c r="G421" i="1" s="1"/>
  <c r="F422" i="1"/>
  <c r="F421" i="1" s="1"/>
  <c r="H419" i="1"/>
  <c r="G419" i="1"/>
  <c r="F419" i="1"/>
  <c r="H417" i="1"/>
  <c r="H416" i="1" s="1"/>
  <c r="G417" i="1"/>
  <c r="G416" i="1" s="1"/>
  <c r="F417" i="1"/>
  <c r="F416" i="1" s="1"/>
  <c r="H414" i="1"/>
  <c r="G414" i="1"/>
  <c r="F414" i="1"/>
  <c r="F411" i="1"/>
  <c r="F410" i="1" s="1"/>
  <c r="F409" i="1" s="1"/>
  <c r="F408" i="1" s="1"/>
  <c r="H410" i="1"/>
  <c r="H409" i="1" s="1"/>
  <c r="H408" i="1" s="1"/>
  <c r="G410" i="1"/>
  <c r="G409" i="1" s="1"/>
  <c r="G408" i="1" s="1"/>
  <c r="H426" i="1" l="1"/>
  <c r="F413" i="1"/>
  <c r="F412" i="1" s="1"/>
  <c r="F407" i="1" s="1"/>
  <c r="F406" i="1" s="1"/>
  <c r="H484" i="1"/>
  <c r="F426" i="1"/>
  <c r="G547" i="1"/>
  <c r="G546" i="1" s="1"/>
  <c r="G545" i="1" s="1"/>
  <c r="G544" i="1" s="1"/>
  <c r="G438" i="1"/>
  <c r="H461" i="1"/>
  <c r="G507" i="1"/>
  <c r="H507" i="1"/>
  <c r="G495" i="1"/>
  <c r="F534" i="1"/>
  <c r="F528" i="1" s="1"/>
  <c r="F527" i="1" s="1"/>
  <c r="F526" i="1" s="1"/>
  <c r="F525" i="1" s="1"/>
  <c r="H473" i="1"/>
  <c r="H472" i="1" s="1"/>
  <c r="H471" i="1" s="1"/>
  <c r="H470" i="1" s="1"/>
  <c r="F484" i="1"/>
  <c r="G522" i="1"/>
  <c r="G534" i="1"/>
  <c r="G528" i="1" s="1"/>
  <c r="G527" i="1" s="1"/>
  <c r="G526" i="1" s="1"/>
  <c r="G525" i="1" s="1"/>
  <c r="H495" i="1"/>
  <c r="H547" i="1"/>
  <c r="H546" i="1" s="1"/>
  <c r="H545" i="1" s="1"/>
  <c r="H544" i="1" s="1"/>
  <c r="F438" i="1"/>
  <c r="F547" i="1"/>
  <c r="F546" i="1" s="1"/>
  <c r="F545" i="1" s="1"/>
  <c r="F544" i="1" s="1"/>
  <c r="G461" i="1"/>
  <c r="G484" i="1"/>
  <c r="H413" i="1"/>
  <c r="H412" i="1" s="1"/>
  <c r="H407" i="1" s="1"/>
  <c r="H406" i="1" s="1"/>
  <c r="F473" i="1"/>
  <c r="F472" i="1" s="1"/>
  <c r="F471" i="1" s="1"/>
  <c r="F470" i="1" s="1"/>
  <c r="F507" i="1"/>
  <c r="G473" i="1"/>
  <c r="G472" i="1" s="1"/>
  <c r="G471" i="1" s="1"/>
  <c r="G470" i="1" s="1"/>
  <c r="H515" i="1"/>
  <c r="H513" i="1" s="1"/>
  <c r="H512" i="1" s="1"/>
  <c r="G515" i="1"/>
  <c r="G513" i="1" s="1"/>
  <c r="H534" i="1"/>
  <c r="H528" i="1" s="1"/>
  <c r="H527" i="1" s="1"/>
  <c r="H526" i="1" s="1"/>
  <c r="H525" i="1" s="1"/>
  <c r="G413" i="1"/>
  <c r="G412" i="1" s="1"/>
  <c r="G407" i="1" s="1"/>
  <c r="G406" i="1" s="1"/>
  <c r="H438" i="1"/>
  <c r="F461" i="1"/>
  <c r="F495" i="1"/>
  <c r="F513" i="1"/>
  <c r="F512" i="1" s="1"/>
  <c r="G428" i="1"/>
  <c r="G427" i="1" s="1"/>
  <c r="G426" i="1" s="1"/>
  <c r="G437" i="1" l="1"/>
  <c r="G425" i="1" s="1"/>
  <c r="G424" i="1" s="1"/>
  <c r="G512" i="1"/>
  <c r="G483" i="1" s="1"/>
  <c r="G482" i="1" s="1"/>
  <c r="G481" i="1" s="1"/>
  <c r="H437" i="1"/>
  <c r="H425" i="1" s="1"/>
  <c r="H424" i="1" s="1"/>
  <c r="H483" i="1"/>
  <c r="H482" i="1" s="1"/>
  <c r="H481" i="1" s="1"/>
  <c r="F483" i="1"/>
  <c r="F482" i="1" s="1"/>
  <c r="F481" i="1" s="1"/>
  <c r="F437" i="1"/>
  <c r="F425" i="1" s="1"/>
  <c r="F424" i="1" s="1"/>
  <c r="H405" i="1" l="1"/>
  <c r="F405" i="1"/>
  <c r="G405" i="1"/>
  <c r="F270" i="1"/>
  <c r="H243" i="1"/>
  <c r="G402" i="1" l="1"/>
  <c r="G401" i="1" s="1"/>
  <c r="G400" i="1" s="1"/>
  <c r="G399" i="1" s="1"/>
  <c r="G398" i="1" s="1"/>
  <c r="H402" i="1"/>
  <c r="H401" i="1" s="1"/>
  <c r="H400" i="1" s="1"/>
  <c r="H399" i="1" s="1"/>
  <c r="H398" i="1" s="1"/>
  <c r="F402" i="1"/>
  <c r="F401" i="1" s="1"/>
  <c r="F400" i="1" s="1"/>
  <c r="F399" i="1" s="1"/>
  <c r="F398" i="1" s="1"/>
  <c r="H647" i="1"/>
  <c r="H646" i="1" s="1"/>
  <c r="H645" i="1" s="1"/>
  <c r="G647" i="1"/>
  <c r="G646" i="1" s="1"/>
  <c r="G645" i="1" s="1"/>
  <c r="F647" i="1"/>
  <c r="F646" i="1" s="1"/>
  <c r="F645" i="1" s="1"/>
  <c r="H643" i="1"/>
  <c r="H642" i="1" s="1"/>
  <c r="H641" i="1" s="1"/>
  <c r="G643" i="1"/>
  <c r="G642" i="1" s="1"/>
  <c r="G641" i="1" s="1"/>
  <c r="F643" i="1"/>
  <c r="F642" i="1" s="1"/>
  <c r="F641" i="1" s="1"/>
  <c r="H637" i="1"/>
  <c r="G637" i="1"/>
  <c r="F637" i="1"/>
  <c r="H635" i="1"/>
  <c r="G635" i="1"/>
  <c r="F635" i="1"/>
  <c r="H633" i="1"/>
  <c r="G633" i="1"/>
  <c r="F633" i="1"/>
  <c r="H626" i="1"/>
  <c r="H625" i="1" s="1"/>
  <c r="H624" i="1" s="1"/>
  <c r="H623" i="1" s="1"/>
  <c r="H622" i="1" s="1"/>
  <c r="G626" i="1"/>
  <c r="G625" i="1" s="1"/>
  <c r="G624" i="1" s="1"/>
  <c r="G623" i="1" s="1"/>
  <c r="G622" i="1" s="1"/>
  <c r="F626" i="1"/>
  <c r="F625" i="1" s="1"/>
  <c r="F624" i="1" s="1"/>
  <c r="F623" i="1" s="1"/>
  <c r="F622" i="1" s="1"/>
  <c r="H620" i="1"/>
  <c r="H619" i="1" s="1"/>
  <c r="H618" i="1" s="1"/>
  <c r="H617" i="1" s="1"/>
  <c r="G620" i="1"/>
  <c r="G619" i="1" s="1"/>
  <c r="G618" i="1" s="1"/>
  <c r="G617" i="1" s="1"/>
  <c r="F620" i="1"/>
  <c r="F619" i="1" s="1"/>
  <c r="F618" i="1" s="1"/>
  <c r="F617" i="1" s="1"/>
  <c r="H615" i="1"/>
  <c r="H614" i="1" s="1"/>
  <c r="H613" i="1" s="1"/>
  <c r="H612" i="1" s="1"/>
  <c r="G615" i="1"/>
  <c r="G614" i="1" s="1"/>
  <c r="G613" i="1" s="1"/>
  <c r="G612" i="1" s="1"/>
  <c r="F615" i="1"/>
  <c r="F614" i="1" s="1"/>
  <c r="F613" i="1" s="1"/>
  <c r="F612" i="1" s="1"/>
  <c r="H608" i="1"/>
  <c r="H607" i="1" s="1"/>
  <c r="H606" i="1" s="1"/>
  <c r="H605" i="1" s="1"/>
  <c r="G608" i="1"/>
  <c r="G607" i="1" s="1"/>
  <c r="G606" i="1" s="1"/>
  <c r="G605" i="1" s="1"/>
  <c r="F608" i="1"/>
  <c r="F607" i="1" s="1"/>
  <c r="F606" i="1" s="1"/>
  <c r="F605" i="1" s="1"/>
  <c r="H603" i="1"/>
  <c r="H602" i="1" s="1"/>
  <c r="G603" i="1"/>
  <c r="G602" i="1" s="1"/>
  <c r="F603" i="1"/>
  <c r="F602" i="1" s="1"/>
  <c r="G388" i="1"/>
  <c r="H388" i="1"/>
  <c r="F388" i="1"/>
  <c r="G386" i="1"/>
  <c r="H386" i="1"/>
  <c r="F386" i="1"/>
  <c r="G384" i="1"/>
  <c r="H384" i="1"/>
  <c r="F384" i="1"/>
  <c r="G382" i="1"/>
  <c r="H382" i="1"/>
  <c r="F382" i="1"/>
  <c r="G380" i="1"/>
  <c r="H380" i="1"/>
  <c r="F380" i="1"/>
  <c r="G378" i="1"/>
  <c r="H378" i="1"/>
  <c r="F378" i="1"/>
  <c r="G376" i="1"/>
  <c r="H376" i="1"/>
  <c r="F376" i="1"/>
  <c r="G374" i="1"/>
  <c r="H374" i="1"/>
  <c r="F374" i="1"/>
  <c r="G372" i="1"/>
  <c r="H372" i="1"/>
  <c r="F372" i="1"/>
  <c r="G370" i="1"/>
  <c r="H370" i="1"/>
  <c r="F370" i="1"/>
  <c r="G368" i="1"/>
  <c r="H368" i="1"/>
  <c r="F368" i="1"/>
  <c r="G366" i="1"/>
  <c r="H366" i="1"/>
  <c r="F366" i="1"/>
  <c r="G360" i="1"/>
  <c r="H360" i="1"/>
  <c r="F360" i="1"/>
  <c r="G362" i="1"/>
  <c r="H362" i="1"/>
  <c r="F362" i="1"/>
  <c r="G364" i="1"/>
  <c r="H364" i="1"/>
  <c r="F364" i="1"/>
  <c r="F397" i="1" l="1"/>
  <c r="H397" i="1"/>
  <c r="G397" i="1"/>
  <c r="G632" i="1"/>
  <c r="G631" i="1" s="1"/>
  <c r="G630" i="1" s="1"/>
  <c r="G629" i="1" s="1"/>
  <c r="H632" i="1"/>
  <c r="H631" i="1" s="1"/>
  <c r="H630" i="1" s="1"/>
  <c r="H629" i="1" s="1"/>
  <c r="G611" i="1"/>
  <c r="G610" i="1" s="1"/>
  <c r="F611" i="1"/>
  <c r="F610" i="1" s="1"/>
  <c r="H359" i="1"/>
  <c r="H358" i="1" s="1"/>
  <c r="F632" i="1"/>
  <c r="F631" i="1" s="1"/>
  <c r="F630" i="1" s="1"/>
  <c r="F629" i="1" s="1"/>
  <c r="H611" i="1"/>
  <c r="H610" i="1" s="1"/>
  <c r="F359" i="1"/>
  <c r="F358" i="1" s="1"/>
  <c r="G640" i="1"/>
  <c r="G639" i="1" s="1"/>
  <c r="H640" i="1"/>
  <c r="H639" i="1" s="1"/>
  <c r="G359" i="1"/>
  <c r="G358" i="1" s="1"/>
  <c r="F640" i="1"/>
  <c r="F639" i="1" s="1"/>
  <c r="G628" i="1" l="1"/>
  <c r="F628" i="1"/>
  <c r="H628" i="1"/>
  <c r="G356" i="1"/>
  <c r="G355" i="1" s="1"/>
  <c r="G354" i="1" s="1"/>
  <c r="G353" i="1" s="1"/>
  <c r="G352" i="1" s="1"/>
  <c r="H356" i="1"/>
  <c r="H355" i="1" s="1"/>
  <c r="H354" i="1" s="1"/>
  <c r="H353" i="1" s="1"/>
  <c r="H352" i="1" s="1"/>
  <c r="F356" i="1"/>
  <c r="F355" i="1" s="1"/>
  <c r="F354" i="1" s="1"/>
  <c r="F353" i="1" s="1"/>
  <c r="F352" i="1" s="1"/>
  <c r="G350" i="1"/>
  <c r="H350" i="1"/>
  <c r="F350" i="1"/>
  <c r="G348" i="1"/>
  <c r="H348" i="1"/>
  <c r="F348" i="1"/>
  <c r="G346" i="1"/>
  <c r="H346" i="1"/>
  <c r="F346" i="1"/>
  <c r="G341" i="1"/>
  <c r="H341" i="1"/>
  <c r="F341" i="1"/>
  <c r="G343" i="1"/>
  <c r="H343" i="1"/>
  <c r="F343" i="1"/>
  <c r="G337" i="1"/>
  <c r="H337" i="1"/>
  <c r="F337" i="1"/>
  <c r="G339" i="1"/>
  <c r="H339" i="1"/>
  <c r="F339" i="1"/>
  <c r="G333" i="1"/>
  <c r="G332" i="1" s="1"/>
  <c r="G331" i="1" s="1"/>
  <c r="H333" i="1"/>
  <c r="H332" i="1" s="1"/>
  <c r="H331" i="1" s="1"/>
  <c r="F333" i="1"/>
  <c r="F332" i="1" s="1"/>
  <c r="F331" i="1" s="1"/>
  <c r="G327" i="1"/>
  <c r="G326" i="1" s="1"/>
  <c r="G325" i="1" s="1"/>
  <c r="G324" i="1" s="1"/>
  <c r="G323" i="1" s="1"/>
  <c r="H327" i="1"/>
  <c r="H326" i="1" s="1"/>
  <c r="H325" i="1" s="1"/>
  <c r="H324" i="1" s="1"/>
  <c r="H323" i="1" s="1"/>
  <c r="F327" i="1"/>
  <c r="F326" i="1" s="1"/>
  <c r="F325" i="1" s="1"/>
  <c r="F324" i="1" s="1"/>
  <c r="F323" i="1" s="1"/>
  <c r="H257" i="1"/>
  <c r="H256" i="1" s="1"/>
  <c r="H255" i="1" s="1"/>
  <c r="G257" i="1"/>
  <c r="G256" i="1" s="1"/>
  <c r="G255" i="1" s="1"/>
  <c r="F257" i="1"/>
  <c r="F256" i="1" s="1"/>
  <c r="F255" i="1" s="1"/>
  <c r="H221" i="1"/>
  <c r="H220" i="1" s="1"/>
  <c r="H219" i="1" s="1"/>
  <c r="H218" i="1" s="1"/>
  <c r="H217" i="1" s="1"/>
  <c r="G221" i="1"/>
  <c r="G220" i="1" s="1"/>
  <c r="G219" i="1" s="1"/>
  <c r="G218" i="1" s="1"/>
  <c r="G217" i="1" s="1"/>
  <c r="F221" i="1"/>
  <c r="F220" i="1" s="1"/>
  <c r="F219" i="1" s="1"/>
  <c r="F218" i="1" s="1"/>
  <c r="F217" i="1" s="1"/>
  <c r="H182" i="1"/>
  <c r="H181" i="1" s="1"/>
  <c r="H180" i="1" s="1"/>
  <c r="H179" i="1" s="1"/>
  <c r="H178" i="1" s="1"/>
  <c r="H177" i="1" s="1"/>
  <c r="G182" i="1"/>
  <c r="G181" i="1" s="1"/>
  <c r="G180" i="1" s="1"/>
  <c r="G179" i="1" s="1"/>
  <c r="G178" i="1" s="1"/>
  <c r="G177" i="1" s="1"/>
  <c r="F182" i="1"/>
  <c r="F181" i="1" s="1"/>
  <c r="F180" i="1" s="1"/>
  <c r="F179" i="1" s="1"/>
  <c r="F178" i="1" s="1"/>
  <c r="F177" i="1" s="1"/>
  <c r="H175" i="1"/>
  <c r="H174" i="1" s="1"/>
  <c r="H173" i="1" s="1"/>
  <c r="H172" i="1" s="1"/>
  <c r="H171" i="1" s="1"/>
  <c r="G175" i="1"/>
  <c r="G174" i="1" s="1"/>
  <c r="G173" i="1" s="1"/>
  <c r="G172" i="1" s="1"/>
  <c r="G171" i="1" s="1"/>
  <c r="F175" i="1"/>
  <c r="F174" i="1" s="1"/>
  <c r="F173" i="1" s="1"/>
  <c r="F172" i="1" s="1"/>
  <c r="F171" i="1" s="1"/>
  <c r="H169" i="1"/>
  <c r="G169" i="1"/>
  <c r="F169" i="1"/>
  <c r="H167" i="1"/>
  <c r="G167" i="1"/>
  <c r="F167" i="1"/>
  <c r="H165" i="1"/>
  <c r="G165" i="1"/>
  <c r="F165" i="1"/>
  <c r="H163" i="1"/>
  <c r="G163" i="1"/>
  <c r="F163" i="1"/>
  <c r="H161" i="1"/>
  <c r="G161" i="1"/>
  <c r="F161" i="1"/>
  <c r="H159" i="1"/>
  <c r="G159" i="1"/>
  <c r="F159" i="1"/>
  <c r="H157" i="1"/>
  <c r="G157" i="1"/>
  <c r="F157" i="1"/>
  <c r="H155" i="1"/>
  <c r="G155" i="1"/>
  <c r="F155" i="1"/>
  <c r="H153" i="1"/>
  <c r="G153" i="1"/>
  <c r="F153" i="1"/>
  <c r="H147" i="1"/>
  <c r="H146" i="1" s="1"/>
  <c r="H145" i="1" s="1"/>
  <c r="H144" i="1" s="1"/>
  <c r="H143" i="1" s="1"/>
  <c r="G147" i="1"/>
  <c r="G146" i="1" s="1"/>
  <c r="G145" i="1" s="1"/>
  <c r="G144" i="1" s="1"/>
  <c r="G143" i="1" s="1"/>
  <c r="F147" i="1"/>
  <c r="F146" i="1" s="1"/>
  <c r="F145" i="1" s="1"/>
  <c r="F144" i="1" s="1"/>
  <c r="F143" i="1" s="1"/>
  <c r="H140" i="1"/>
  <c r="G140" i="1"/>
  <c r="F140" i="1"/>
  <c r="H138" i="1"/>
  <c r="G138" i="1"/>
  <c r="F138" i="1"/>
  <c r="H135" i="1"/>
  <c r="H132" i="1" s="1"/>
  <c r="G135" i="1"/>
  <c r="G132" i="1" s="1"/>
  <c r="F135" i="1"/>
  <c r="F132" i="1" s="1"/>
  <c r="H128" i="1"/>
  <c r="G128" i="1"/>
  <c r="F128" i="1"/>
  <c r="H126" i="1"/>
  <c r="G126" i="1"/>
  <c r="F126" i="1"/>
  <c r="H124" i="1"/>
  <c r="G124" i="1"/>
  <c r="F124" i="1"/>
  <c r="H118" i="1"/>
  <c r="G118" i="1"/>
  <c r="F118" i="1"/>
  <c r="H116" i="1"/>
  <c r="G116" i="1"/>
  <c r="F116" i="1"/>
  <c r="H114" i="1"/>
  <c r="G114" i="1"/>
  <c r="F114" i="1"/>
  <c r="H112" i="1"/>
  <c r="G112" i="1"/>
  <c r="F112" i="1"/>
  <c r="H110" i="1"/>
  <c r="G110" i="1"/>
  <c r="F110" i="1"/>
  <c r="H108" i="1"/>
  <c r="G108" i="1"/>
  <c r="F108" i="1"/>
  <c r="H104" i="1"/>
  <c r="G104" i="1"/>
  <c r="F104" i="1"/>
  <c r="H102" i="1"/>
  <c r="G102" i="1"/>
  <c r="F102" i="1"/>
  <c r="H100" i="1"/>
  <c r="G100" i="1"/>
  <c r="F100" i="1"/>
  <c r="H98" i="1"/>
  <c r="G98" i="1"/>
  <c r="F98" i="1"/>
  <c r="H96" i="1"/>
  <c r="G96" i="1"/>
  <c r="F96" i="1"/>
  <c r="H94" i="1"/>
  <c r="G94" i="1"/>
  <c r="F94" i="1"/>
  <c r="H92" i="1"/>
  <c r="G92" i="1"/>
  <c r="F92" i="1"/>
  <c r="H90" i="1"/>
  <c r="G90" i="1"/>
  <c r="F90" i="1"/>
  <c r="H88" i="1"/>
  <c r="G88" i="1"/>
  <c r="F88" i="1"/>
  <c r="H82" i="1"/>
  <c r="G82" i="1"/>
  <c r="F82" i="1"/>
  <c r="H80" i="1"/>
  <c r="G80" i="1"/>
  <c r="F80" i="1"/>
  <c r="H78" i="1"/>
  <c r="G78" i="1"/>
  <c r="F78" i="1"/>
  <c r="G318" i="1"/>
  <c r="G317" i="1" s="1"/>
  <c r="H318" i="1"/>
  <c r="H317" i="1" s="1"/>
  <c r="F318" i="1"/>
  <c r="F317" i="1" s="1"/>
  <c r="G320" i="1"/>
  <c r="H320" i="1"/>
  <c r="F320" i="1"/>
  <c r="G314" i="1"/>
  <c r="G313" i="1" s="1"/>
  <c r="G312" i="1" s="1"/>
  <c r="H314" i="1"/>
  <c r="H313" i="1" s="1"/>
  <c r="H312" i="1" s="1"/>
  <c r="F314" i="1"/>
  <c r="F313" i="1" s="1"/>
  <c r="F312" i="1" s="1"/>
  <c r="G308" i="1"/>
  <c r="G307" i="1" s="1"/>
  <c r="G306" i="1" s="1"/>
  <c r="G305" i="1" s="1"/>
  <c r="G304" i="1" s="1"/>
  <c r="H308" i="1"/>
  <c r="H307" i="1" s="1"/>
  <c r="H306" i="1" s="1"/>
  <c r="H305" i="1" s="1"/>
  <c r="H304" i="1" s="1"/>
  <c r="F308" i="1"/>
  <c r="F307" i="1" s="1"/>
  <c r="F306" i="1" s="1"/>
  <c r="F305" i="1" s="1"/>
  <c r="F304" i="1" s="1"/>
  <c r="G254" i="1" l="1"/>
  <c r="H254" i="1"/>
  <c r="F254" i="1"/>
  <c r="G336" i="1"/>
  <c r="H336" i="1"/>
  <c r="F336" i="1"/>
  <c r="H137" i="1"/>
  <c r="H345" i="1"/>
  <c r="F345" i="1"/>
  <c r="G345" i="1"/>
  <c r="F123" i="1"/>
  <c r="F122" i="1" s="1"/>
  <c r="F121" i="1" s="1"/>
  <c r="G77" i="1"/>
  <c r="G76" i="1" s="1"/>
  <c r="G75" i="1" s="1"/>
  <c r="G74" i="1" s="1"/>
  <c r="H77" i="1"/>
  <c r="H76" i="1" s="1"/>
  <c r="H75" i="1" s="1"/>
  <c r="H74" i="1" s="1"/>
  <c r="H123" i="1"/>
  <c r="H122" i="1" s="1"/>
  <c r="H121" i="1" s="1"/>
  <c r="H87" i="1"/>
  <c r="H86" i="1" s="1"/>
  <c r="F316" i="1"/>
  <c r="F311" i="1" s="1"/>
  <c r="F310" i="1" s="1"/>
  <c r="H107" i="1"/>
  <c r="H106" i="1" s="1"/>
  <c r="G123" i="1"/>
  <c r="G122" i="1" s="1"/>
  <c r="G121" i="1" s="1"/>
  <c r="H152" i="1"/>
  <c r="H151" i="1" s="1"/>
  <c r="H150" i="1" s="1"/>
  <c r="H149" i="1" s="1"/>
  <c r="H316" i="1"/>
  <c r="H311" i="1" s="1"/>
  <c r="H310" i="1" s="1"/>
  <c r="F87" i="1"/>
  <c r="F86" i="1" s="1"/>
  <c r="G316" i="1"/>
  <c r="G311" i="1" s="1"/>
  <c r="G310" i="1" s="1"/>
  <c r="G87" i="1"/>
  <c r="G86" i="1" s="1"/>
  <c r="F77" i="1"/>
  <c r="F76" i="1" s="1"/>
  <c r="F75" i="1" s="1"/>
  <c r="F74" i="1" s="1"/>
  <c r="F137" i="1"/>
  <c r="F131" i="1" s="1"/>
  <c r="F130" i="1" s="1"/>
  <c r="F107" i="1"/>
  <c r="F106" i="1" s="1"/>
  <c r="G137" i="1"/>
  <c r="G131" i="1" s="1"/>
  <c r="G130" i="1" s="1"/>
  <c r="F152" i="1"/>
  <c r="F151" i="1" s="1"/>
  <c r="F150" i="1" s="1"/>
  <c r="F149" i="1" s="1"/>
  <c r="G107" i="1"/>
  <c r="G106" i="1" s="1"/>
  <c r="G152" i="1"/>
  <c r="G151" i="1" s="1"/>
  <c r="G150" i="1" s="1"/>
  <c r="G149" i="1" s="1"/>
  <c r="H131" i="1"/>
  <c r="H130" i="1" s="1"/>
  <c r="H142" i="1" l="1"/>
  <c r="G142" i="1"/>
  <c r="F142" i="1"/>
  <c r="G303" i="1"/>
  <c r="F303" i="1"/>
  <c r="H303" i="1"/>
  <c r="G85" i="1"/>
  <c r="G84" i="1" s="1"/>
  <c r="G335" i="1"/>
  <c r="G330" i="1" s="1"/>
  <c r="G329" i="1" s="1"/>
  <c r="F335" i="1"/>
  <c r="F330" i="1" s="1"/>
  <c r="F329" i="1" s="1"/>
  <c r="H335" i="1"/>
  <c r="H330" i="1" s="1"/>
  <c r="H329" i="1" s="1"/>
  <c r="F120" i="1"/>
  <c r="H120" i="1"/>
  <c r="G120" i="1"/>
  <c r="F85" i="1"/>
  <c r="F84" i="1" s="1"/>
  <c r="H85" i="1"/>
  <c r="H84" i="1" s="1"/>
  <c r="G73" i="1" l="1"/>
  <c r="F73" i="1"/>
  <c r="H73" i="1"/>
  <c r="H239" i="1"/>
  <c r="H238" i="1" s="1"/>
  <c r="H237" i="1" s="1"/>
  <c r="H236" i="1" s="1"/>
  <c r="G239" i="1"/>
  <c r="G238" i="1" s="1"/>
  <c r="G237" i="1" s="1"/>
  <c r="G236" i="1" s="1"/>
  <c r="F239" i="1"/>
  <c r="F238" i="1" s="1"/>
  <c r="F237" i="1" s="1"/>
  <c r="F236" i="1" s="1"/>
  <c r="H242" i="1"/>
  <c r="G243" i="1"/>
  <c r="G242" i="1" s="1"/>
  <c r="F243" i="1"/>
  <c r="F242" i="1" s="1"/>
  <c r="H250" i="1"/>
  <c r="G250" i="1"/>
  <c r="F250" i="1"/>
  <c r="H252" i="1"/>
  <c r="G252" i="1"/>
  <c r="F252" i="1"/>
  <c r="H244" i="1"/>
  <c r="G244" i="1"/>
  <c r="F244" i="1"/>
  <c r="H232" i="1"/>
  <c r="H231" i="1" s="1"/>
  <c r="H230" i="1" s="1"/>
  <c r="G232" i="1"/>
  <c r="G231" i="1" s="1"/>
  <c r="G230" i="1" s="1"/>
  <c r="F232" i="1"/>
  <c r="F231" i="1" s="1"/>
  <c r="F230" i="1" s="1"/>
  <c r="H228" i="1"/>
  <c r="H227" i="1" s="1"/>
  <c r="H226" i="1" s="1"/>
  <c r="G228" i="1"/>
  <c r="G227" i="1" s="1"/>
  <c r="G226" i="1" s="1"/>
  <c r="F228" i="1"/>
  <c r="F227" i="1" s="1"/>
  <c r="F226" i="1" s="1"/>
  <c r="H215" i="1"/>
  <c r="G215" i="1"/>
  <c r="F215" i="1"/>
  <c r="H213" i="1"/>
  <c r="G213" i="1"/>
  <c r="F213" i="1"/>
  <c r="H211" i="1"/>
  <c r="G211" i="1"/>
  <c r="H209" i="1"/>
  <c r="G209" i="1"/>
  <c r="F211" i="1"/>
  <c r="F209" i="1"/>
  <c r="H207" i="1"/>
  <c r="G207" i="1"/>
  <c r="F207" i="1"/>
  <c r="H203" i="1"/>
  <c r="H202" i="1" s="1"/>
  <c r="H201" i="1" s="1"/>
  <c r="G203" i="1"/>
  <c r="G202" i="1" s="1"/>
  <c r="G201" i="1" s="1"/>
  <c r="F203" i="1"/>
  <c r="F202" i="1" s="1"/>
  <c r="F201" i="1" s="1"/>
  <c r="H190" i="1"/>
  <c r="H189" i="1" s="1"/>
  <c r="H188" i="1" s="1"/>
  <c r="G190" i="1"/>
  <c r="G189" i="1" s="1"/>
  <c r="G188" i="1" s="1"/>
  <c r="H198" i="1"/>
  <c r="G198" i="1"/>
  <c r="F198" i="1"/>
  <c r="H194" i="1"/>
  <c r="G194" i="1"/>
  <c r="F194" i="1"/>
  <c r="H196" i="1"/>
  <c r="G196" i="1"/>
  <c r="F196" i="1"/>
  <c r="F190" i="1"/>
  <c r="F189" i="1" s="1"/>
  <c r="F188" i="1" s="1"/>
  <c r="H249" i="1" l="1"/>
  <c r="H248" i="1" s="1"/>
  <c r="H247" i="1" s="1"/>
  <c r="H246" i="1" s="1"/>
  <c r="F249" i="1"/>
  <c r="F248" i="1" s="1"/>
  <c r="F247" i="1" s="1"/>
  <c r="F246" i="1" s="1"/>
  <c r="G249" i="1"/>
  <c r="G248" i="1" s="1"/>
  <c r="G247" i="1" s="1"/>
  <c r="G246" i="1" s="1"/>
  <c r="H225" i="1"/>
  <c r="H224" i="1" s="1"/>
  <c r="G225" i="1"/>
  <c r="G224" i="1" s="1"/>
  <c r="F225" i="1"/>
  <c r="F224" i="1" s="1"/>
  <c r="G241" i="1"/>
  <c r="G240" i="1" s="1"/>
  <c r="G235" i="1" s="1"/>
  <c r="G234" i="1" s="1"/>
  <c r="F241" i="1"/>
  <c r="F240" i="1" s="1"/>
  <c r="F235" i="1" s="1"/>
  <c r="F234" i="1" s="1"/>
  <c r="H241" i="1"/>
  <c r="G206" i="1"/>
  <c r="G205" i="1" s="1"/>
  <c r="G193" i="1"/>
  <c r="G192" i="1" s="1"/>
  <c r="G187" i="1" s="1"/>
  <c r="G186" i="1" s="1"/>
  <c r="H193" i="1"/>
  <c r="H192" i="1" s="1"/>
  <c r="H187" i="1" s="1"/>
  <c r="H186" i="1" s="1"/>
  <c r="H206" i="1"/>
  <c r="H205" i="1" s="1"/>
  <c r="F193" i="1"/>
  <c r="F192" i="1" s="1"/>
  <c r="F187" i="1" s="1"/>
  <c r="F206" i="1"/>
  <c r="F205" i="1" s="1"/>
  <c r="G200" i="1" l="1"/>
  <c r="H200" i="1"/>
  <c r="F200" i="1"/>
  <c r="H185" i="1"/>
  <c r="G185" i="1"/>
  <c r="H240" i="1"/>
  <c r="H235" i="1" s="1"/>
  <c r="H234" i="1" s="1"/>
  <c r="G223" i="1"/>
  <c r="F223" i="1"/>
  <c r="H223" i="1" l="1"/>
  <c r="F404" i="1"/>
  <c r="H71" i="1" l="1"/>
  <c r="G71" i="1"/>
  <c r="F71" i="1"/>
  <c r="H59" i="1"/>
  <c r="G59" i="1"/>
  <c r="F59" i="1"/>
  <c r="G598" i="1"/>
  <c r="H598" i="1"/>
  <c r="F598" i="1"/>
  <c r="H404" i="1" l="1"/>
  <c r="G404" i="1"/>
  <c r="H597" i="1"/>
  <c r="H596" i="1" s="1"/>
  <c r="H595" i="1" s="1"/>
  <c r="H594" i="1" s="1"/>
  <c r="H593" i="1" s="1"/>
  <c r="H592" i="1" s="1"/>
  <c r="G597" i="1"/>
  <c r="G596" i="1" s="1"/>
  <c r="G595" i="1" s="1"/>
  <c r="G594" i="1" s="1"/>
  <c r="G593" i="1" s="1"/>
  <c r="G592" i="1" s="1"/>
  <c r="F597" i="1"/>
  <c r="F596" i="1" s="1"/>
  <c r="F595" i="1" s="1"/>
  <c r="F594" i="1" s="1"/>
  <c r="F593" i="1" s="1"/>
  <c r="F592" i="1" s="1"/>
  <c r="G394" i="1"/>
  <c r="G393" i="1" s="1"/>
  <c r="G392" i="1" s="1"/>
  <c r="G391" i="1" s="1"/>
  <c r="G390" i="1" s="1"/>
  <c r="H394" i="1"/>
  <c r="H393" i="1" s="1"/>
  <c r="H392" i="1" s="1"/>
  <c r="H391" i="1" s="1"/>
  <c r="H390" i="1" s="1"/>
  <c r="F394" i="1"/>
  <c r="F393" i="1" s="1"/>
  <c r="F392" i="1" s="1"/>
  <c r="F391" i="1" s="1"/>
  <c r="F390" i="1" s="1"/>
  <c r="H322" i="1" l="1"/>
  <c r="G322" i="1"/>
  <c r="F322" i="1"/>
  <c r="G284" i="1"/>
  <c r="G283" i="1" s="1"/>
  <c r="G282" i="1" s="1"/>
  <c r="G281" i="1" s="1"/>
  <c r="H284" i="1"/>
  <c r="H283" i="1" s="1"/>
  <c r="H282" i="1" s="1"/>
  <c r="H281" i="1" s="1"/>
  <c r="H300" i="1"/>
  <c r="G300" i="1"/>
  <c r="H301" i="1"/>
  <c r="G301" i="1"/>
  <c r="F301" i="1"/>
  <c r="F300" i="1"/>
  <c r="G298" i="1"/>
  <c r="G297" i="1" s="1"/>
  <c r="H298" i="1"/>
  <c r="H297" i="1" s="1"/>
  <c r="F298" i="1"/>
  <c r="F297" i="1" s="1"/>
  <c r="H295" i="1"/>
  <c r="G295" i="1"/>
  <c r="F295" i="1"/>
  <c r="G291" i="1"/>
  <c r="G290" i="1" s="1"/>
  <c r="G289" i="1" s="1"/>
  <c r="H291" i="1"/>
  <c r="H290" i="1" s="1"/>
  <c r="H289" i="1" s="1"/>
  <c r="F291" i="1"/>
  <c r="F290" i="1" s="1"/>
  <c r="F289" i="1" s="1"/>
  <c r="F284" i="1"/>
  <c r="F283" i="1" s="1"/>
  <c r="F282" i="1" s="1"/>
  <c r="F281" i="1" s="1"/>
  <c r="H573" i="1"/>
  <c r="H572" i="1" s="1"/>
  <c r="H571" i="1" s="1"/>
  <c r="G573" i="1"/>
  <c r="G572" i="1" s="1"/>
  <c r="G571" i="1" s="1"/>
  <c r="F573" i="1"/>
  <c r="F572" i="1" s="1"/>
  <c r="F571" i="1" s="1"/>
  <c r="H588" i="1"/>
  <c r="G588" i="1"/>
  <c r="F588" i="1"/>
  <c r="H590" i="1"/>
  <c r="G590" i="1"/>
  <c r="F590" i="1"/>
  <c r="G585" i="1"/>
  <c r="H585" i="1"/>
  <c r="G583" i="1"/>
  <c r="H583" i="1"/>
  <c r="F583" i="1"/>
  <c r="F585" i="1"/>
  <c r="H580" i="1"/>
  <c r="G580" i="1"/>
  <c r="F580" i="1"/>
  <c r="G577" i="1"/>
  <c r="H577" i="1"/>
  <c r="F577" i="1"/>
  <c r="H654" i="1"/>
  <c r="H653" i="1" s="1"/>
  <c r="H652" i="1" s="1"/>
  <c r="H651" i="1" s="1"/>
  <c r="G654" i="1"/>
  <c r="G653" i="1" s="1"/>
  <c r="G652" i="1" s="1"/>
  <c r="G651" i="1" s="1"/>
  <c r="F654" i="1"/>
  <c r="F653" i="1" s="1"/>
  <c r="F652" i="1" s="1"/>
  <c r="F651" i="1" s="1"/>
  <c r="H278" i="1"/>
  <c r="H277" i="1" s="1"/>
  <c r="H276" i="1" s="1"/>
  <c r="G278" i="1"/>
  <c r="G277" i="1" s="1"/>
  <c r="G276" i="1" s="1"/>
  <c r="F278" i="1"/>
  <c r="F277" i="1" s="1"/>
  <c r="F276" i="1" s="1"/>
  <c r="H274" i="1"/>
  <c r="H273" i="1" s="1"/>
  <c r="H272" i="1" s="1"/>
  <c r="G274" i="1"/>
  <c r="G273" i="1" s="1"/>
  <c r="G272" i="1" s="1"/>
  <c r="F274" i="1"/>
  <c r="F273" i="1" s="1"/>
  <c r="F272" i="1" s="1"/>
  <c r="F268" i="1"/>
  <c r="F267" i="1" s="1"/>
  <c r="F266" i="1" s="1"/>
  <c r="H268" i="1"/>
  <c r="H267" i="1" s="1"/>
  <c r="H266" i="1" s="1"/>
  <c r="G268" i="1"/>
  <c r="G267" i="1" s="1"/>
  <c r="G266" i="1" s="1"/>
  <c r="H30" i="1"/>
  <c r="G30" i="1"/>
  <c r="F30" i="1"/>
  <c r="H28" i="1"/>
  <c r="G28" i="1"/>
  <c r="F28" i="1"/>
  <c r="H24" i="1"/>
  <c r="G24" i="1"/>
  <c r="F24" i="1"/>
  <c r="H21" i="1"/>
  <c r="G21" i="1"/>
  <c r="F21" i="1"/>
  <c r="H19" i="1"/>
  <c r="G19" i="1"/>
  <c r="F19" i="1"/>
  <c r="H17" i="1"/>
  <c r="G17" i="1"/>
  <c r="F17" i="1"/>
  <c r="H15" i="1"/>
  <c r="G15" i="1"/>
  <c r="F15" i="1"/>
  <c r="G560" i="1"/>
  <c r="G559" i="1" s="1"/>
  <c r="G558" i="1" s="1"/>
  <c r="G557" i="1" s="1"/>
  <c r="G556" i="1" s="1"/>
  <c r="H560" i="1"/>
  <c r="H559" i="1" s="1"/>
  <c r="H558" i="1" s="1"/>
  <c r="H557" i="1" s="1"/>
  <c r="H556" i="1" s="1"/>
  <c r="F560" i="1"/>
  <c r="F559" i="1" s="1"/>
  <c r="F558" i="1" s="1"/>
  <c r="F557" i="1" s="1"/>
  <c r="F556" i="1" s="1"/>
  <c r="G567" i="1"/>
  <c r="G566" i="1" s="1"/>
  <c r="G565" i="1" s="1"/>
  <c r="G564" i="1" s="1"/>
  <c r="G563" i="1" s="1"/>
  <c r="H567" i="1"/>
  <c r="H566" i="1" s="1"/>
  <c r="H565" i="1" s="1"/>
  <c r="H564" i="1" s="1"/>
  <c r="H563" i="1" s="1"/>
  <c r="F568" i="1"/>
  <c r="F567" i="1" s="1"/>
  <c r="F566" i="1" s="1"/>
  <c r="F565" i="1" s="1"/>
  <c r="F564" i="1" s="1"/>
  <c r="F563" i="1" s="1"/>
  <c r="G262" i="1"/>
  <c r="G261" i="1" s="1"/>
  <c r="G260" i="1" s="1"/>
  <c r="H262" i="1"/>
  <c r="H261" i="1" s="1"/>
  <c r="H260" i="1" s="1"/>
  <c r="F262" i="1"/>
  <c r="F261" i="1" s="1"/>
  <c r="F260" i="1" s="1"/>
  <c r="H259" i="1" l="1"/>
  <c r="G259" i="1"/>
  <c r="F259" i="1"/>
  <c r="H555" i="1"/>
  <c r="G555" i="1"/>
  <c r="F555" i="1"/>
  <c r="H650" i="1"/>
  <c r="H649" i="1" s="1"/>
  <c r="G650" i="1"/>
  <c r="G649" i="1" s="1"/>
  <c r="F650" i="1"/>
  <c r="F649" i="1" s="1"/>
  <c r="H576" i="1"/>
  <c r="G299" i="1"/>
  <c r="G294" i="1" s="1"/>
  <c r="G293" i="1" s="1"/>
  <c r="G288" i="1" s="1"/>
  <c r="G287" i="1" s="1"/>
  <c r="F299" i="1"/>
  <c r="F294" i="1" s="1"/>
  <c r="F293" i="1" s="1"/>
  <c r="F288" i="1" s="1"/>
  <c r="F287" i="1" s="1"/>
  <c r="H299" i="1"/>
  <c r="H294" i="1" s="1"/>
  <c r="H293" i="1" s="1"/>
  <c r="H288" i="1" s="1"/>
  <c r="H287" i="1" s="1"/>
  <c r="H587" i="1"/>
  <c r="F587" i="1"/>
  <c r="G587" i="1"/>
  <c r="F582" i="1"/>
  <c r="H27" i="1"/>
  <c r="H26" i="1" s="1"/>
  <c r="G576" i="1"/>
  <c r="F576" i="1"/>
  <c r="G582" i="1"/>
  <c r="F27" i="1"/>
  <c r="F26" i="1" s="1"/>
  <c r="G14" i="1"/>
  <c r="G13" i="1" s="1"/>
  <c r="G27" i="1"/>
  <c r="G26" i="1" s="1"/>
  <c r="F14" i="1"/>
  <c r="F13" i="1" s="1"/>
  <c r="H14" i="1"/>
  <c r="H13" i="1" s="1"/>
  <c r="H582" i="1"/>
  <c r="G265" i="1"/>
  <c r="G264" i="1" s="1"/>
  <c r="H265" i="1"/>
  <c r="H264" i="1" s="1"/>
  <c r="F265" i="1"/>
  <c r="F264" i="1" s="1"/>
  <c r="F186" i="1"/>
  <c r="G67" i="1"/>
  <c r="H67" i="1"/>
  <c r="F67" i="1"/>
  <c r="G65" i="1"/>
  <c r="H65" i="1"/>
  <c r="F65" i="1"/>
  <c r="G63" i="1"/>
  <c r="H63" i="1"/>
  <c r="F63" i="1"/>
  <c r="G58" i="1"/>
  <c r="G57" i="1" s="1"/>
  <c r="G56" i="1" s="1"/>
  <c r="H58" i="1"/>
  <c r="H57" i="1" s="1"/>
  <c r="H56" i="1" s="1"/>
  <c r="F58" i="1"/>
  <c r="F57" i="1" s="1"/>
  <c r="F56" i="1" s="1"/>
  <c r="G53" i="1"/>
  <c r="H53" i="1"/>
  <c r="F53" i="1"/>
  <c r="G50" i="1"/>
  <c r="H50" i="1"/>
  <c r="F50" i="1"/>
  <c r="G48" i="1"/>
  <c r="H48" i="1"/>
  <c r="F48" i="1"/>
  <c r="G46" i="1"/>
  <c r="H46" i="1"/>
  <c r="F46" i="1"/>
  <c r="G40" i="1"/>
  <c r="H40" i="1"/>
  <c r="F40" i="1"/>
  <c r="G36" i="1"/>
  <c r="G35" i="1" s="1"/>
  <c r="G34" i="1" s="1"/>
  <c r="H36" i="1"/>
  <c r="H35" i="1" s="1"/>
  <c r="H34" i="1" s="1"/>
  <c r="F36" i="1"/>
  <c r="F35" i="1" s="1"/>
  <c r="F34" i="1" s="1"/>
  <c r="F185" i="1" l="1"/>
  <c r="H286" i="1"/>
  <c r="H280" i="1" s="1"/>
  <c r="G286" i="1"/>
  <c r="G280" i="1" s="1"/>
  <c r="F286" i="1"/>
  <c r="F280" i="1" s="1"/>
  <c r="H12" i="1"/>
  <c r="G62" i="1"/>
  <c r="G61" i="1" s="1"/>
  <c r="F62" i="1"/>
  <c r="F61" i="1" s="1"/>
  <c r="H62" i="1"/>
  <c r="H61" i="1" s="1"/>
  <c r="H575" i="1"/>
  <c r="H570" i="1" s="1"/>
  <c r="H569" i="1" s="1"/>
  <c r="F575" i="1"/>
  <c r="F570" i="1" s="1"/>
  <c r="F569" i="1" s="1"/>
  <c r="F12" i="1"/>
  <c r="G575" i="1"/>
  <c r="G570" i="1" s="1"/>
  <c r="G569" i="1" s="1"/>
  <c r="G12" i="1"/>
  <c r="H45" i="1"/>
  <c r="G45" i="1"/>
  <c r="F45" i="1"/>
  <c r="H562" i="1" l="1"/>
  <c r="G562" i="1"/>
  <c r="F562" i="1"/>
  <c r="F554" i="1" s="1"/>
  <c r="G11" i="1"/>
  <c r="H11" i="1"/>
  <c r="F11" i="1"/>
  <c r="H39" i="1"/>
  <c r="H38" i="1" s="1"/>
  <c r="H33" i="1" s="1"/>
  <c r="F39" i="1"/>
  <c r="G39" i="1"/>
  <c r="G38" i="1" s="1"/>
  <c r="G33" i="1" s="1"/>
  <c r="G554" i="1" l="1"/>
  <c r="H554" i="1"/>
  <c r="G32" i="1"/>
  <c r="H32" i="1"/>
  <c r="F38" i="1"/>
  <c r="F33" i="1" s="1"/>
  <c r="H658" i="1" l="1"/>
  <c r="G658" i="1"/>
  <c r="F32" i="1"/>
  <c r="F6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Kovaleva</author>
  </authors>
  <commentList>
    <comment ref="G45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Kovaleva:</t>
        </r>
        <r>
          <rPr>
            <sz val="9"/>
            <color indexed="81"/>
            <rFont val="Tahoma"/>
            <family val="2"/>
            <charset val="204"/>
          </rPr>
          <t xml:space="preserve">
округлила
</t>
        </r>
      </text>
    </comment>
  </commentList>
</comments>
</file>

<file path=xl/sharedStrings.xml><?xml version="1.0" encoding="utf-8"?>
<sst xmlns="http://schemas.openxmlformats.org/spreadsheetml/2006/main" count="2536" uniqueCount="577">
  <si>
    <t>к решению Благовещенской</t>
  </si>
  <si>
    <t>Наименование</t>
  </si>
  <si>
    <t>Код главы</t>
  </si>
  <si>
    <t>РПР</t>
  </si>
  <si>
    <t>ЦСР</t>
  </si>
  <si>
    <t>ВР</t>
  </si>
  <si>
    <t>Благовещенская городская Дума</t>
  </si>
  <si>
    <t>001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</si>
  <si>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</si>
  <si>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</si>
  <si>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</si>
  <si>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</si>
  <si>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</si>
  <si>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</si>
  <si>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</si>
  <si>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</si>
  <si>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</si>
  <si>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</si>
  <si>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</si>
  <si>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</si>
  <si>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</si>
  <si>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</si>
  <si>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</si>
  <si>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Закупка товаров, работ и услуг для обеспечения государственных (муниципальных) нужд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</si>
  <si>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</si>
  <si>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</si>
  <si>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</si>
  <si>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</si>
  <si>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</si>
  <si>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</si>
  <si>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Социальное обеспечение и иные выплаты населению</t>
  </si>
  <si>
    <t>Социальная политика</t>
  </si>
  <si>
    <t>1000</t>
  </si>
  <si>
    <t>Социальное обеспечение населения</t>
  </si>
  <si>
    <t>1003</t>
  </si>
  <si>
    <t xml:space="preserve">001 </t>
  </si>
  <si>
    <t>00 0 00 80100</t>
  </si>
  <si>
    <t>Администрация города Благовещенска</t>
  </si>
  <si>
    <t>002</t>
  </si>
  <si>
    <t/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</si>
  <si>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</si>
  <si>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</si>
  <si>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</si>
  <si>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</si>
  <si>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>0104</t>
  </si>
  <si>
    <t>00 0 00 00070</t>
  </si>
  <si>
    <t>Иные бюджетные ассигнования</t>
  </si>
  <si>
    <t>Расходы на выполнение государственных полномочий</t>
  </si>
  <si>
    <t>00 1 00 00000</t>
  </si>
  <si>
    <t>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</si>
  <si>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>00 1 00 87290</t>
  </si>
  <si>
    <t>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указанным в статьях 29 и 30 Гражданского кодекса Российской Федерации</t>
  </si>
  <si>
    <t>00 1 00 87360</t>
  </si>
  <si>
    <t>100</t>
  </si>
  <si>
    <t>Финансовое обеспечение отдельных государственных полномочий Амурской области по осуществлению регионального государственного контроля (надзора) в области розничной продажи алкогольной и спиртосодержащей продукции</t>
  </si>
  <si>
    <t>00 1 00 87340</t>
  </si>
  <si>
    <t>200</t>
  </si>
  <si>
    <t xml:space="preserve">Финансовое обеспечение государственных полномочий по организационному обеспечению деятельности административных комиссий </t>
  </si>
  <si>
    <t xml:space="preserve">002 </t>
  </si>
  <si>
    <t>00 1 00 88430</t>
  </si>
  <si>
    <t>Судебная система</t>
  </si>
  <si>
    <t>0105</t>
  </si>
  <si>
    <t>Осуществление полномочий  по составлению (изменению) списков кандидатов в присяжные заседатели федеральных судов общей юрисдикции в Российской Федерации</t>
  </si>
  <si>
    <t>00 1 00 51200</t>
  </si>
  <si>
    <t>Мероприятия в сфере мобилизационной подготовки</t>
  </si>
  <si>
    <t>00 0 00 00091</t>
  </si>
  <si>
    <t>00 0 00 10590</t>
  </si>
  <si>
    <t>Расходы  на оплату исполнительных документов (за исключением исполнительных документов, реализуемых в рамках государственных программ)</t>
  </si>
  <si>
    <t>00 0 00 70020</t>
  </si>
  <si>
    <t>Муниципальная программа "Обеспечение безопасности жизнедеятельности населения и территории города Благовещенска"</t>
  </si>
  <si>
    <t>08 0 00 00000</t>
  </si>
  <si>
    <t>0500</t>
  </si>
  <si>
    <t>03 0 00 00000</t>
  </si>
  <si>
    <t>Другие вопросы в области жилищно-коммунального хозяйства</t>
  </si>
  <si>
    <t>0505</t>
  </si>
  <si>
    <t>Образование</t>
  </si>
  <si>
    <t>0700</t>
  </si>
  <si>
    <t xml:space="preserve">Молодежная политика  </t>
  </si>
  <si>
    <t>0707</t>
  </si>
  <si>
    <t>Муниципальная программа "Развитие потенциала молодежи города Благовещенска"</t>
  </si>
  <si>
    <t>07 0 00 00000</t>
  </si>
  <si>
    <t>Предоставление субсидий бюджетным, автономным учреждениям и иным некоммерческим организациям</t>
  </si>
  <si>
    <t>Пенсионное обеспечение</t>
  </si>
  <si>
    <t>1001</t>
  </si>
  <si>
    <t>Доплаты к пенсиям муниципальных служащих</t>
  </si>
  <si>
    <t>00 0 00 80120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</si>
  <si>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</si>
  <si>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</si>
  <si>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</si>
  <si>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</si>
  <si>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</si>
  <si>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</si>
  <si>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</si>
  <si>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</si>
  <si>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>Охрана семьи и детства</t>
  </si>
  <si>
    <t>1004</t>
  </si>
  <si>
    <t>Муниципальная программа "Обеспечение доступным и комфортным жильем населения города Благовещенска"</t>
  </si>
  <si>
    <t>01 0 00 00000</t>
  </si>
  <si>
    <t xml:space="preserve">Физическая культура и спорт </t>
  </si>
  <si>
    <t>1100</t>
  </si>
  <si>
    <t xml:space="preserve">Физическая культура </t>
  </si>
  <si>
    <t>1101</t>
  </si>
  <si>
    <t>Муниципальная программа "Развитие физической культуры и спорта в городе Благовещенске"</t>
  </si>
  <si>
    <t>06 0 00 00000</t>
  </si>
  <si>
    <t>Массовый спорт</t>
  </si>
  <si>
    <t>1102</t>
  </si>
  <si>
    <t>Спорт высших достижений</t>
  </si>
  <si>
    <t>1103</t>
  </si>
  <si>
    <t>Обслуживание  государственного 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</si>
  <si>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</si>
  <si>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</si>
  <si>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</si>
  <si>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</si>
  <si>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</si>
  <si>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</si>
  <si>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Финансовое управление администрации города Благовещенска</t>
  </si>
  <si>
    <t>004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</si>
  <si>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</si>
  <si>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</si>
  <si>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</si>
  <si>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</si>
  <si>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</si>
  <si>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</si>
  <si>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 xml:space="preserve">Управление ЖКХ администрации города Благовещенска </t>
  </si>
  <si>
    <t>005</t>
  </si>
  <si>
    <t xml:space="preserve">Национальная безопасность 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</si>
  <si>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</si>
  <si>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</si>
  <si>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</si>
  <si>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08 2 00 00000</t>
  </si>
  <si>
    <t>08 2 01 00000</t>
  </si>
  <si>
    <t>08 3 00 00000</t>
  </si>
  <si>
    <t>08 3 01 00000</t>
  </si>
  <si>
    <t>Управление образования администрации города Благовещенска</t>
  </si>
  <si>
    <t>007</t>
  </si>
  <si>
    <t>Дошкольное  образование</t>
  </si>
  <si>
    <t>0701</t>
  </si>
  <si>
    <t>Муниципальная программа "Развитие образования города Благовещенска"</t>
  </si>
  <si>
    <t>04 0 00 00000</t>
  </si>
  <si>
    <t>04 1 00 00000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</si>
  <si>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</si>
  <si>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600</t>
  </si>
  <si>
    <t>Благоустройство территорий дошкольных образовательных организаций</t>
  </si>
  <si>
    <t>04 3 00 00000</t>
  </si>
  <si>
    <t>04 3 02 00000</t>
  </si>
  <si>
    <t xml:space="preserve">Общее образование </t>
  </si>
  <si>
    <t>0702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</si>
  <si>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</si>
  <si>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</si>
  <si>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</si>
  <si>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04 1 Е1 53050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</si>
  <si>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</si>
  <si>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1 ЕВ 51790</t>
  </si>
  <si>
    <t>Дополнительное образование детей</t>
  </si>
  <si>
    <t>0703</t>
  </si>
  <si>
    <t>Обеспечение функционирования системы персонифицированного финансирования дополнительного образования детей</t>
  </si>
  <si>
    <t>Другие вопросы в области образования</t>
  </si>
  <si>
    <t>0709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</si>
  <si>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</si>
  <si>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>04 2 00 00000</t>
  </si>
  <si>
    <t>04 2 01 00000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</si>
  <si>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</si>
  <si>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</si>
  <si>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Развитие интеллектуального, творческого и физического потенциала всех категорий детей</t>
  </si>
  <si>
    <t>04 3 01 00000</t>
  </si>
  <si>
    <t>04 3 01 10590</t>
  </si>
  <si>
    <t xml:space="preserve">Управление  культуры администрации города Благовещенска </t>
  </si>
  <si>
    <t>008</t>
  </si>
  <si>
    <t>05 0 00 00000</t>
  </si>
  <si>
    <t>05 2 00 00000</t>
  </si>
  <si>
    <t>05 2 01 00000</t>
  </si>
  <si>
    <t xml:space="preserve">Культура, кинематография </t>
  </si>
  <si>
    <t>0800</t>
  </si>
  <si>
    <t xml:space="preserve">Культура </t>
  </si>
  <si>
    <t>0801</t>
  </si>
  <si>
    <t>05 3 00 00000</t>
  </si>
  <si>
    <t>05 3 01 00000</t>
  </si>
  <si>
    <t>05 3 01 10590</t>
  </si>
  <si>
    <t>Другие вопросы  в области культуры, кинематографии</t>
  </si>
  <si>
    <t>0804</t>
  </si>
  <si>
    <t>Комитет по управлению имуществом муниципального образования города Благовещенска</t>
  </si>
  <si>
    <t>012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</si>
  <si>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</si>
  <si>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03 3 00 00000</t>
  </si>
  <si>
    <t>01 3 00 00000</t>
  </si>
  <si>
    <t xml:space="preserve">Контрольно-счетная палата города Благовещенска </t>
  </si>
  <si>
    <t>018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</si>
  <si>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</si>
  <si>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Итого</t>
  </si>
  <si>
    <t xml:space="preserve">городской Думы </t>
  </si>
  <si>
    <t>Предоставление сертификатов на детей, посещающих частные организации, осуществляющие образовательную деятельность по образовательным программам дошкольного образования</t>
  </si>
  <si>
    <t>тыс. рублей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</si>
  <si>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</si>
  <si>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>Плановый период</t>
  </si>
  <si>
    <t>2026 год</t>
  </si>
  <si>
    <t>Расходы на проведение общегородских конкурсов</t>
  </si>
  <si>
    <t>00 0 00 80160</t>
  </si>
  <si>
    <t xml:space="preserve"> </t>
  </si>
  <si>
    <t>План 
на 2025 год</t>
  </si>
  <si>
    <t>2027 год</t>
  </si>
  <si>
    <t xml:space="preserve">Муниципальная программа "Развитие и сохранение культуры в городе Благовещенске" </t>
  </si>
  <si>
    <t>Комплекс процессных мероприятий "Обеспечение функций исполнительно-распорядительного органа города Благовещенска и деятельности муниципальных учреждений в сфере культуры"</t>
  </si>
  <si>
    <t>Обеспечение деятельности (оказание услуг, выполнение работ) муниципальных учреждений</t>
  </si>
  <si>
    <t>Муниципальные проекты города Благовещенска</t>
  </si>
  <si>
    <t>Муниципальный проект города Благовещенска "Поддержка творческих инициатив в сфере культуры и искусства"</t>
  </si>
  <si>
    <t>05 2 01 80020</t>
  </si>
  <si>
    <t>Обеспечение функций исполнительно-распорядительного, контрольного органов муниципального образования</t>
  </si>
  <si>
    <t>05 3 01 00070</t>
  </si>
  <si>
    <t>05 3 02 00000</t>
  </si>
  <si>
    <t>Проведение текущего ремонта объектов историко-культурного наследия</t>
  </si>
  <si>
    <t>05 3 02 10070</t>
  </si>
  <si>
    <t>Проведение текущего ремонта объектов историко-культурного наследия муниципальными учреждениями</t>
  </si>
  <si>
    <t>05 3 02 10071</t>
  </si>
  <si>
    <t>Комплекс процессных мероприятий "Вознаграждения за заслуги в области культуры и искусства"</t>
  </si>
  <si>
    <t>05 3 03 00000</t>
  </si>
  <si>
    <t>Выплаты премий работникам муниципальных организаций культуры, внесшим значительный вклад в развитие культуры города Благовещенска</t>
  </si>
  <si>
    <t>Выплата премии муниципального образования города Благовещенска  в области культуры и искусства</t>
  </si>
  <si>
    <t>Комплексы процессных мероприятий</t>
  </si>
  <si>
    <t>Обеспечение мероприятий национальных проектов, предусмотренных Указом Президента Российской Федерации, а также соглашений о предоставлении субсидий (иных межбюджетных трансфертов) из областного бюджета</t>
  </si>
  <si>
    <t>00 0 00 20020</t>
  </si>
  <si>
    <t>Предоставления муниципального гранта в форме субсидии муниципальным учреждениям культуры и дополнительного образования в сфере культуры и искусства, социально ориентированным некоммерческим организациям на реализацию культурных социально значимых для города Благовещенска проектов</t>
  </si>
  <si>
    <t>05 3 03 70110</t>
  </si>
  <si>
    <t>05 3 03  70110</t>
  </si>
  <si>
    <t>Муниципальный проект города Благовещенска "Профилактика преступлений и правонарушений"</t>
  </si>
  <si>
    <t>Обеспечение функционирования муниципальной комплексной системы экстренного оповещения населения и информирования населения</t>
  </si>
  <si>
    <t>08 2 01 11590</t>
  </si>
  <si>
    <t>Развитие аппаратно-программного комплекса "Безопасный город"</t>
  </si>
  <si>
    <t>08 3 01 10340</t>
  </si>
  <si>
    <t>08 3 01 10350</t>
  </si>
  <si>
    <t>08 3 01 10590</t>
  </si>
  <si>
    <t>07 2 00 00000</t>
  </si>
  <si>
    <t>Муниципальный проект города Благовещенска "Поддержка молодежных инициатив"</t>
  </si>
  <si>
    <t>07 2 01 00000</t>
  </si>
  <si>
    <t>Финансовая поддержка некоммерческих организаций, осуществляющих деятельность, направленную на реализацию социально значимых проектов и мероприятий</t>
  </si>
  <si>
    <t>Муниципальный проект города Благовещенска "Модернизация систем дошкольного, общего и дополнительного образования"</t>
  </si>
  <si>
    <t>04 2 01 S7650</t>
  </si>
  <si>
    <t>04 3 01 S7740</t>
  </si>
  <si>
    <t>04 3 01 88500</t>
  </si>
  <si>
    <t>04 3 03 00000</t>
  </si>
  <si>
    <t>04 3 03 10610</t>
  </si>
  <si>
    <t>Муниципальные проекты</t>
  </si>
  <si>
    <t>04 2 01 S8570</t>
  </si>
  <si>
    <t>04 3 01 L3040</t>
  </si>
  <si>
    <t>04 3 01 10570</t>
  </si>
  <si>
    <t>04 3 01 10594</t>
  </si>
  <si>
    <t>04 3 01 10600</t>
  </si>
  <si>
    <t>04 3 01 S7620</t>
  </si>
  <si>
    <t>04 3 01 53030</t>
  </si>
  <si>
    <t>04 3 01 80740</t>
  </si>
  <si>
    <t>04 3 01 87820</t>
  </si>
  <si>
    <t>04 3 01 89020</t>
  </si>
  <si>
    <t>04 3 03 10020</t>
  </si>
  <si>
    <t>04 3 03 10580</t>
  </si>
  <si>
    <t>04 3 03 10632</t>
  </si>
  <si>
    <t>04 3 01 10591</t>
  </si>
  <si>
    <t>04 3 01 10592</t>
  </si>
  <si>
    <t>04 3 01 87250</t>
  </si>
  <si>
    <t>04 3 01 89030</t>
  </si>
  <si>
    <t>04 3 02 11020</t>
  </si>
  <si>
    <t>04 3 02 70000</t>
  </si>
  <si>
    <t>04 3 02 87700</t>
  </si>
  <si>
    <t>04 3 02 10040</t>
  </si>
  <si>
    <t>04 3 02 S7500</t>
  </si>
  <si>
    <t>04 3 03 10050</t>
  </si>
  <si>
    <t>04 3 04 00000</t>
  </si>
  <si>
    <t>04 3 04 00070</t>
  </si>
  <si>
    <t>04 3 04 10590</t>
  </si>
  <si>
    <t>04 3 04 87300</t>
  </si>
  <si>
    <t xml:space="preserve">Выплата единовременных социальных пособий работникам муниципальных образовательных учреждений </t>
  </si>
  <si>
    <t>07 3 00 00000</t>
  </si>
  <si>
    <t>07 3 01 00000</t>
  </si>
  <si>
    <t>Комплекс процессных мероприятий "Реализация мероприятий в области муниципальной молодежной политики и обеспечение деятельности муниципальных учреждений"</t>
  </si>
  <si>
    <t>Выплата премий в сфере молодежной политики</t>
  </si>
  <si>
    <t>07 3 01 10560</t>
  </si>
  <si>
    <t>Проведение мероприятий по работе с молодежью</t>
  </si>
  <si>
    <t>07 3 01 10180</t>
  </si>
  <si>
    <t>07 3 01 10590</t>
  </si>
  <si>
    <t>Обеспечение деятельности (обеспечение услуг, выполнение работ) муниципальных учреждений</t>
  </si>
  <si>
    <t>06 2 00 00000</t>
  </si>
  <si>
    <t>06 2 02 00000</t>
  </si>
  <si>
    <t>Муниципальный проект города Благовещенска "Поддержка некоммерческих организаций в сфере физической культуры и спорта"</t>
  </si>
  <si>
    <t>06 2 03 00000</t>
  </si>
  <si>
    <t xml:space="preserve">Организация и проведение мероприятий по благоустройству территорий общеобразовательных организаций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</si>
  <si>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</si>
  <si>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06 3 00 00000</t>
  </si>
  <si>
    <t>Комплекс процессных мероприятий "Обеспечение условий для развития физической культуры и спорта и организация деятельности муниципальных учреждений в сфере физической культуры и спорта в городе Благовещенске"</t>
  </si>
  <si>
    <t>06 3 01 00000</t>
  </si>
  <si>
    <t>06 3 01 10590</t>
  </si>
  <si>
    <t>Организация подвоза обучающихся в муниципальных образовательных организациях, проживающих в отдаленных населенных пунктах</t>
  </si>
  <si>
    <t>Организация бесплатного питания обучающихся в муниципальных общеобразовательных организациях</t>
  </si>
  <si>
    <t>Предоставление бесплатного питания детям из малообеспеченных семей, обучающихся в муниципальных общеобразовательных организациях города Благовещенска</t>
  </si>
  <si>
    <t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</si>
  <si>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</si>
  <si>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</t>
  </si>
  <si>
    <t>Развитие кадрового потенциала муниципальных учреждений</t>
  </si>
  <si>
    <t>Выплата премии муниципального образования города Благовещенска одаренным детям, обучающимся в образовательных организациях</t>
  </si>
  <si>
    <t>Выплата единовременных социальных пособий работникам муниципальных образовательных учреждений</t>
  </si>
  <si>
    <t>Предоставление мер материального стимулирования гражданам, с которыми управлением образования администрации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</t>
  </si>
  <si>
    <t>Создание условий для патриотического воспитания обучающихся, обеспечивающих развитие у каждого подростка, верности Отечеству, готовности приносить пользу обществу и государству путем вовлечения детей во всероссийское военно-патриотическое общественное движение "Юнармия"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</si>
  <si>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</si>
  <si>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>Проведение мероприятий по организации отдыха детей в каникулярное время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</si>
  <si>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</si>
  <si>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</t>
  </si>
  <si>
    <t>Обеспечение деятельности муниципальных учреждений в сфере бухгалтерского обслуживания</t>
  </si>
  <si>
    <t>Проведение физкультурно-оздоровительных и спортивных мероприятий</t>
  </si>
  <si>
    <t>06 3 01 10130</t>
  </si>
  <si>
    <t>Выплаты средств судьям, рабочим и спортсменам при проведении официальных физкультурных и спортивных мероприятий</t>
  </si>
  <si>
    <t>06 3 01 10140</t>
  </si>
  <si>
    <t>06 3 01 10150</t>
  </si>
  <si>
    <t>Выплата премии муниципального образования города Благовещенска спортсменам и их тренерам за достижение высоких спортивных результатов</t>
  </si>
  <si>
    <t>Муниципальный проект "Современная школа"</t>
  </si>
  <si>
    <t>04 3 04 10593</t>
  </si>
  <si>
    <t>04 1 ЕВ 00000</t>
  </si>
  <si>
    <t>04 1 Е1 00000</t>
  </si>
  <si>
    <t>Ведомственная структура расходов городского бюджета  на 2025 год и плановый период 2026 и 2027 годов</t>
  </si>
  <si>
    <t>Национальная экономика</t>
  </si>
  <si>
    <t>0400</t>
  </si>
  <si>
    <t>Сельское хозяйство и рыболовство</t>
  </si>
  <si>
    <t>0405</t>
  </si>
  <si>
    <t>Муниципальный проект города Благовещенска "Обеспечение эпизоотического благополучия на территории города Благовещенска"</t>
  </si>
  <si>
    <t>08 2 02 00000</t>
  </si>
  <si>
    <t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</t>
  </si>
  <si>
    <t>08 2 02 69700</t>
  </si>
  <si>
    <t>Дорожное хозяйство (дорожные фонды)</t>
  </si>
  <si>
    <t>0409</t>
  </si>
  <si>
    <t>Муниципальная программа "Развитие транспортной системы города Благовещенска"</t>
  </si>
  <si>
    <t>02 0 00 00000</t>
  </si>
  <si>
    <t>02 2 00 00000</t>
  </si>
  <si>
    <t>Муниципальный проект города Благовещенска "Развитие улично-дорожной сети города Благовещенска"</t>
  </si>
  <si>
    <t>02 2 01 00000</t>
  </si>
  <si>
    <t>Разработка, актуализация проектов и схем организации дорожного движения на участках улично-дорожной сети города Благовещенска, разработка рабочей документации на ремонт улично-дорожной сети города Благовещенска</t>
  </si>
  <si>
    <t>02 2 01 9Д801</t>
  </si>
  <si>
    <t>02 3 00 00000</t>
  </si>
  <si>
    <t>Комплекс процессных мероприятий "Содержание улично-дорожной сети города Благовещенска"</t>
  </si>
  <si>
    <t>02 3 02 00000</t>
  </si>
  <si>
    <t>Содержание и ремонт дорог</t>
  </si>
  <si>
    <t>Содержание и обслуживание средств регулирования дорожного движения</t>
  </si>
  <si>
    <t>Транспорт</t>
  </si>
  <si>
    <t>0408</t>
  </si>
  <si>
    <t>02 3 01 00000</t>
  </si>
  <si>
    <t>Выполнение работ, связанных с осуществлением регулярных перевозок пассажиров и багажа по муниципальным маршрутам регулярных перевозок по регулируемым тарифам</t>
  </si>
  <si>
    <t>02 3 01 10761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</si>
  <si>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</si>
  <si>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02 3 01 60020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</si>
  <si>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</si>
  <si>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02 3 01 60040</t>
  </si>
  <si>
    <t>02 1 00 00000</t>
  </si>
  <si>
    <t>Муниципальный проект "Дорожная сеть"</t>
  </si>
  <si>
    <t>02 1 R1 00000</t>
  </si>
  <si>
    <t>02 1 R1 9Д111</t>
  </si>
  <si>
    <t>02 1 R1 9Д112</t>
  </si>
  <si>
    <t>02 1 R1 9Д113</t>
  </si>
  <si>
    <t>02 1 R1 9Д114</t>
  </si>
  <si>
    <t>02 1 R1 9Д115</t>
  </si>
  <si>
    <t>02 1 R1 9Д116</t>
  </si>
  <si>
    <t>02 1 R1 9Д117</t>
  </si>
  <si>
    <t>02 1 R1 9Д118</t>
  </si>
  <si>
    <t>02 1 R1 9Д11С</t>
  </si>
  <si>
    <t>02 2 01 9Д001</t>
  </si>
  <si>
    <t>Капитальные вложения в объекты государственной (муниципальной) собственности</t>
  </si>
  <si>
    <t>02 2 01 9Д002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</si>
  <si>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(ПИР)</t>
  </si>
  <si>
    <t>02 2 01 SД141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</si>
  <si>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(Строительство, реконструкция, капитальный ремонт и ремонт дорог)</t>
  </si>
  <si>
    <t>02 2 01 SД142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</si>
  <si>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(Приобретение, доставка, установка железобетонных (металлических) конструкций для устройства (усиления) дорожных одежд, элементов обустройства дороги, систем водоотвода)</t>
  </si>
  <si>
    <t>02 2 01 SД143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</si>
  <si>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(осуществление строительного контроля)</t>
  </si>
  <si>
    <t>02 2 01 SД14С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</si>
  <si>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</si>
  <si>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</si>
  <si>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и туризма на территории города Благовещенска"</t>
  </si>
  <si>
    <t>09 0 00 00000</t>
  </si>
  <si>
    <t>09 2 00 00000</t>
  </si>
  <si>
    <t>Муниципальный проект города Благовещенска "Поддержка субъектов малого и среднего предпринимательства"</t>
  </si>
  <si>
    <t>09 2 01 00000</t>
  </si>
  <si>
    <t>Организация и проведение мероприятий в целях поддержки социального предпринимательства</t>
  </si>
  <si>
    <t>09 2 01 10310</t>
  </si>
  <si>
    <t>Участие в экономических форумах, выставочно-ярмарочных и иных
мероприятиях в области повышения инвестиционной активности сферы МСП</t>
  </si>
  <si>
    <t>09 2 01 10320</t>
  </si>
  <si>
    <t>09 2 01 S0131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</si>
  <si>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</si>
  <si>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10 0 00 00000</t>
  </si>
  <si>
    <t>10 2 00 00000</t>
  </si>
  <si>
    <t>Муниципальный проект города Благовещенска "Обеспечение мероприятий по землеустройству и землепользованию"</t>
  </si>
  <si>
    <t>10 2 01 00000</t>
  </si>
  <si>
    <t>Выполнение кадастровых работ</t>
  </si>
  <si>
    <t>10 2 01 10240</t>
  </si>
  <si>
    <t>Проведение комплексных кадастровых работ</t>
  </si>
  <si>
    <t>10 2 01 L5110</t>
  </si>
  <si>
    <t>Муниципальный проект города Благовещенска "Развитие градостроительной деятельности на территории города Благовещенска"</t>
  </si>
  <si>
    <t>10 2 02 00000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</si>
  <si>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</t>
  </si>
  <si>
    <t>10 2 02 10501</t>
  </si>
  <si>
    <t>Организация деятельности, направленной на подготовку документации по планировке территории</t>
  </si>
  <si>
    <t>10 2 02 10502</t>
  </si>
  <si>
    <t xml:space="preserve">Жилищно-коммунальное хозяйство </t>
  </si>
  <si>
    <t xml:space="preserve">Жилищное  хозяйство </t>
  </si>
  <si>
    <t>0501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</si>
  <si>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 города Благовещенска"</t>
  </si>
  <si>
    <t>03 2 00 00000</t>
  </si>
  <si>
    <t>Муниципальный проект города Благовещенска "Капитальный ремонт жилищного фонда"</t>
  </si>
  <si>
    <t>03 2 02 00000</t>
  </si>
  <si>
    <t>Капитальный ремонт общего имущества МКД</t>
  </si>
  <si>
    <t>03 2 02 10220</t>
  </si>
  <si>
    <t xml:space="preserve">Коммунальное хозяйство </t>
  </si>
  <si>
    <t>0502</t>
  </si>
  <si>
    <t>Муниципальный проект города Благовещенска "Модернизация коммунальной инфраструктуры"</t>
  </si>
  <si>
    <t>03 2 01 00000</t>
  </si>
  <si>
    <t>Разработка проектных и изыскательских работ по объекту : "Блочно-модульная котельная в 740 квартале г. Благовещенск, Амурская область"</t>
  </si>
  <si>
    <t>03 2 01 10711</t>
  </si>
  <si>
    <t>03 2 01 10712</t>
  </si>
  <si>
    <t>Ремонт сети теплоснабжения от ТК-192М до ТК194 (408 квартал)</t>
  </si>
  <si>
    <t>03 2 01 10713</t>
  </si>
  <si>
    <t>Строительство электрических сетей в районе "5-я стройка"</t>
  </si>
  <si>
    <t>03 2 01 10714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</si>
  <si>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направлений расходов R5052, R5053)</t>
  </si>
  <si>
    <t>03 2 01 L5051</t>
  </si>
  <si>
    <t>Расходы, направленные на модернизацию коммунальной инфраструктуры (прочие)</t>
  </si>
  <si>
    <t>03 2 01 S7401</t>
  </si>
  <si>
    <t>03 2 01 S7402</t>
  </si>
  <si>
    <t>Расходы, направленные на модернизацию коммунальной инфраструктуры (Ремонт водопроводной сети по ул. Горького от ул. Калинина до ул. Комсомольская)</t>
  </si>
  <si>
    <t>03 2 01 S7403</t>
  </si>
  <si>
    <t>Расходы, направленные на модернизацию коммунальной инфраструктуры (Ремонт тепловой сети по ул. Горького от ТК- 56 (ул. Комсомольская) до ТК- 146 (ул. Калинина)</t>
  </si>
  <si>
    <t>03 2 01 S7404</t>
  </si>
  <si>
    <t xml:space="preserve">Благоустройство </t>
  </si>
  <si>
    <t>0503</t>
  </si>
  <si>
    <t>Муниципальная программа "Формирование современной городской среды на территории города Благовещенска"</t>
  </si>
  <si>
    <t>11 0 00 00000</t>
  </si>
  <si>
    <t>11 2 00 00000</t>
  </si>
  <si>
    <t>Муниципальный проект города Благовещенска "Обеспечение проведения мероприятий по благоустройству территорий города Благовещенска"</t>
  </si>
  <si>
    <t>11 2 01 00000</t>
  </si>
  <si>
    <t>Ремонт площади Победы</t>
  </si>
  <si>
    <t>11 2 01 10781</t>
  </si>
  <si>
    <t>10 3 00 00000</t>
  </si>
  <si>
    <t>Комплекс процессных мероприятий "Обеспечение деятельности технического заказчика по объектам капитального строительства муниципальной собственности"</t>
  </si>
  <si>
    <t>10 3 01 00000</t>
  </si>
  <si>
    <t>10 3 01 10590</t>
  </si>
  <si>
    <t>01 3 01 00000</t>
  </si>
  <si>
    <t>Финансовое обеспечение государственных полномочий по текущему или капитальному ремонту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</si>
  <si>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>01 3 01 80710</t>
  </si>
  <si>
    <t>Средства массовой  информации</t>
  </si>
  <si>
    <t>1200</t>
  </si>
  <si>
    <t>Телевидение и радиовещание</t>
  </si>
  <si>
    <t>1201</t>
  </si>
  <si>
    <t>Комплекс процессных мероприятий "Поддержка организаций, предоставляющих жилищные и бытовые услуги населению"</t>
  </si>
  <si>
    <t>03 3 02 00000</t>
  </si>
  <si>
    <t>Субсидии юридическим лицам, предоставляющим населению жилищные услуги по тарифам, не обеспечивающим возмещение затрат (неблагоустроенный жилищный фонд и общежития)</t>
  </si>
  <si>
    <t>03 3 02 60120</t>
  </si>
  <si>
    <t>Текущий ремонт наружных сетей водоснабжения, водоотведения и теплоснабжения на территории города Благовещенска</t>
  </si>
  <si>
    <t>03 2 01 40921</t>
  </si>
  <si>
    <t>Комплекс процессных мероприятий "Обеспечение доступности коммунальных услуг, повышение качества и надежности коммунального обслуживания населения"</t>
  </si>
  <si>
    <t>03 3 01 00000</t>
  </si>
  <si>
    <t>Оборудование контейнерных площадок для сбора твердых коммунальных отходов (оборудование контейнерных площадок для раздельного сбора мусора)</t>
  </si>
  <si>
    <t>03 3 01 10540</t>
  </si>
  <si>
    <t>Расходы, связанные с организацией единой теплоснабжающей организацией теплоснабжения в ценовых зонах теплоснабжения</t>
  </si>
  <si>
    <t>03 3 01 80800</t>
  </si>
  <si>
    <t>Расходы,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</t>
  </si>
  <si>
    <t>03 3 01 88580</t>
  </si>
  <si>
    <t>Финансовое обеспечение государственных полномочий Амурской области по компенсации организациям, осуществляющим горячее водоснабжение, холодное водоснабжение и (или) водоотведение, выпадающих доходов возникающих при применении льготных тарифов</t>
  </si>
  <si>
    <t>03 3 01 88590</t>
  </si>
  <si>
    <t>Субсидии юридическим лицам, предоставляющим населению услуги в отделениях бань</t>
  </si>
  <si>
    <t>03 3 02 60150</t>
  </si>
  <si>
    <t>Субсидия ООО "Банно-прачечные услуги" на возмещение недополученных доходов в связи с предоставлением отдельным категориям граждан услуг по помывкам в общих отделениях муниципальной бани № 6</t>
  </si>
  <si>
    <t>03 3 02 60360</t>
  </si>
  <si>
    <t>Расходы, направленные на ремонт общественных бань</t>
  </si>
  <si>
    <t>03 3 02 S9050</t>
  </si>
  <si>
    <t>11 2 01 10676</t>
  </si>
  <si>
    <t>11 3 00 00000</t>
  </si>
  <si>
    <t>Комплекс процессных мероприятий "Организация работ по благоустройству территории города Благовещенска"</t>
  </si>
  <si>
    <t>11 3 01 00000</t>
  </si>
  <si>
    <t>Обеспечение мероприятий по сносу, демонтажу зданий, строений, сооружений</t>
  </si>
  <si>
    <t>11 3 01 10490</t>
  </si>
  <si>
    <t>Устройство детских и спортивных площадок, ограждений на территориях многоквартирных домов</t>
  </si>
  <si>
    <t>11 3 01 10770</t>
  </si>
  <si>
    <t>Обновление зеленой зоны города Благовещенска</t>
  </si>
  <si>
    <t>11 3 01 10800</t>
  </si>
  <si>
    <t>Осуществление технологического присоединения к электрическим сетям</t>
  </si>
  <si>
    <t>11 3 01 10811</t>
  </si>
  <si>
    <t>Подбор, вывоз и обезвреживание биологических отходов</t>
  </si>
  <si>
    <t>11 3 01 10812</t>
  </si>
  <si>
    <t>Оформление и оборудование территорий общего пользования города Благовещенска к празднованию Нового года</t>
  </si>
  <si>
    <t>11 3 01 10813</t>
  </si>
  <si>
    <t>Проведение лабораторных и инструментальных исследований воды и почвы на водных объектах городского округа</t>
  </si>
  <si>
    <t>11 3 01 10814</t>
  </si>
  <si>
    <t>Вывоз самовольно установленных объектов движимого имущества  и бесхозяйных, разукомплектованных транспортных средств</t>
  </si>
  <si>
    <t>11 3 01 10815</t>
  </si>
  <si>
    <t>Содержание и обслуживание средств видеонаблюдения общественных территорий</t>
  </si>
  <si>
    <t>11 3 01 10816</t>
  </si>
  <si>
    <t>Акарицидная обработка общественных территорий</t>
  </si>
  <si>
    <t>11 3 01 10817</t>
  </si>
  <si>
    <t>Приобретение и установка системы отпугивателей птиц</t>
  </si>
  <si>
    <t>11 3 01 10818</t>
  </si>
  <si>
    <t>Содержание и уборка улиц, площадей, тротуаров, общественных территорий (за исключением придомовых территорий) и прочих элементов благоустройства</t>
  </si>
  <si>
    <t>11 3 01 10840</t>
  </si>
  <si>
    <t>Организация и содержание мест захоронения</t>
  </si>
  <si>
    <t>11 3 01 10860</t>
  </si>
  <si>
    <t>Оплата услуг по поставке электроэнергии на  уличное  освещение</t>
  </si>
  <si>
    <t>11 3 01 10900</t>
  </si>
  <si>
    <t>Субсидия на финансовое обеспечение (возмещение) затрат концессионера в отношении объектов наружного освещения, находящихся в собственности города Благовещенска</t>
  </si>
  <si>
    <t>11 3 01 60370</t>
  </si>
  <si>
    <t>Комплекс процессных мероприятий "Обеспечение деятельности исполнительно-распорядительного, контрольного
органа муниципального образования в сфере управления и распоряжения имуществом, и учреждения,
осуществляющего функции в жилищной сфере"</t>
  </si>
  <si>
    <t>01 3 02 00000</t>
  </si>
  <si>
    <t>01 3 02 00070</t>
  </si>
  <si>
    <t>01 3 02 10590</t>
  </si>
  <si>
    <t>03 3 04 00000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</si>
  <si>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</si>
  <si>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03 3 04 10250</t>
  </si>
  <si>
    <t>Содержание и ремонт муниципального жилья</t>
  </si>
  <si>
    <t>01 3 02 10230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</si>
  <si>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</si>
  <si>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</si>
  <si>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01 3 02 87630</t>
  </si>
  <si>
    <t>01 2 00 00000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</si>
  <si>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</si>
  <si>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</si>
  <si>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</si>
  <si>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</si>
  <si>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Реализация мероприятий по обеспечению жильём молодых семей</t>
  </si>
  <si>
    <t>01 2 01 L4970</t>
  </si>
  <si>
    <t>Финансовое обеспечение предоставления гражданам, стоящим на учете, мер социальной поддержки в виде единовременной денежной выплаты для улучшения жилищных условий, приобретения земельного участка для индивидуального жилищного строительства, для ведения садоводства</t>
  </si>
  <si>
    <t>01 2 01 S0700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</si>
  <si>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</si>
  <si>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2 01 R0820</t>
  </si>
  <si>
    <t>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</si>
  <si>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</si>
  <si>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01 3 01 87640</t>
  </si>
  <si>
    <t>03 3 03 00000</t>
  </si>
  <si>
    <t>03 3 03 00070</t>
  </si>
  <si>
    <t>Комплекс процессных мероприятий "Обеспечение функций исполнительно-распорядительного органа муниципального образования города Благовещенска в сфере жилищно-коммунального хозяйства"</t>
  </si>
  <si>
    <t>Охрана окружающей среды</t>
  </si>
  <si>
    <t>0600</t>
  </si>
  <si>
    <t>Другие вопросы в области охраны окружающей среды</t>
  </si>
  <si>
    <t>0605</t>
  </si>
  <si>
    <t>Уборка несанкционированных свалок</t>
  </si>
  <si>
    <t>11 3 01 10850</t>
  </si>
  <si>
    <t>Расходы, направленные на модернизацию коммунальной инфраструктуры (Подготовка проектной документации и выполнение инженерных изысканий, выполнение работ по строительству объекта: Сети теплоснабжения к школе на 1200 мест в Северном планировочном районе г. Благовещенск, Амурская область)</t>
  </si>
  <si>
    <t>Реализация мероприятий в сфере реабилитации и абилитации инвалидов</t>
  </si>
  <si>
    <t>06 2 02 L5140</t>
  </si>
  <si>
    <t>Приложение № 4</t>
  </si>
  <si>
    <r>
      <t xml:space="preserve">Функционирование Правительства Российской Федерации, высших исполнительных органов 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субъектов Российской Федерации, местных администраций </t>
    </r>
  </si>
  <si>
    <t>07 2 01 80021</t>
  </si>
  <si>
    <t>06 2 03 80021</t>
  </si>
  <si>
    <t>Благоустройство "Военно-мемориального
участка на действующем кладбище 17 км Новотроицкое шоссе"</t>
  </si>
  <si>
    <t xml:space="preserve">Единовременная денежная выплата лицам, награжденным медалью "За заслуги перед городом Благовещенском" </t>
  </si>
  <si>
    <t>Комплекс процессных мероприятий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</si>
  <si>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50 лет Октября от ул. Ленина до ул. Амурская)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</si>
  <si>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Горького от ул. Калинина до ул. Мухина)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</si>
  <si>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Трудовой до ул. Шимановского)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</si>
  <si>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Шимановского до ул. Островского)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</si>
  <si>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Ленина от ул. Первомайская до ул. Лазо)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</si>
  <si>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Горького от ул. Мухина до ул. Артиллерийская)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</si>
  <si>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Кузнечной до ул. Трудовой)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</si>
  <si>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Островского до ул. 50 лет Октября)</t>
  </si>
  <si>
    <t>Осуществление дорожной деятельности в рамках реализации национального проекта "Безопасные качественные дороги" (осуществление строительного контроля, авторского надзора)</t>
  </si>
  <si>
    <t>Выполнение проектных и изыскательских работ по объекту "Дороги в районе "5-й  стройки" для обеспечения транспортной инфраструктурой земельных участков, представленных многодетным семьям (ул.Молодежная от ул.Центральной до ул.Энтузиастов)"</t>
  </si>
  <si>
    <t>Подготовка проектной документации и выполнение инженерных изысканий, выполнение работ по строительству объекта: "Ливневая канализация к школе 1200 мест в Северном планировочном районе г. Благовещенск, Амурская область"</t>
  </si>
  <si>
    <t>Комплекс процессных мероприятий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</si>
  <si>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 xml:space="preserve">Обеспечение функционирования АПК "Безопасный город" </t>
  </si>
  <si>
    <t>Комплекс процессных мероприятий "Обеспечение реализации программ дошкольного, общего и дополнительного образования детей"</t>
  </si>
  <si>
    <t>Комплекс процессных мероприятий "Совершенствование системы развития способностей и талантов детей и кадрового потенциала педагогических работников"</t>
  </si>
  <si>
    <t>Комплекс процессных мероприятий "Система защиты прав детей и отдельных категорий граждан"</t>
  </si>
  <si>
    <t>Комплекс процессных мероприятий "Организация деятельности в сфере образования"</t>
  </si>
  <si>
    <t>Комплекс процессных мероприятий "Обеспечение функций исполнительно-распорядительного органа муниципального
образования города Благовещенска в сфере управления и распоряжения имуществом и деятельности муниципальных
учреждений"</t>
  </si>
  <si>
    <t>Муниципальный проект города Благовещенска "Содействие развитию физической культуры и спорта инвалидов, лиц с ограниченными возможностями здоровья"</t>
  </si>
  <si>
    <t>Автомобильная дорога по ул.Конная от  ул.Пушкина до ул.Набережная, г.Благовещенск, Амурская область (оплата за публичный сервитут)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</si>
  <si>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 (субсидия субъектам малого и среднего предпринимательства по возмещению уплаты первого взноса (аванса) при заключении договоров финансовой аренды (лизинга) оборудования)</t>
  </si>
  <si>
    <t>Муниципальный проект "Патриотическое воспитание граждан Российской Федерации"</t>
  </si>
  <si>
    <t>Комплекс процессных мероприятий "Обеспечение сохранности объектов историко-культурного наследия"</t>
  </si>
  <si>
    <t>05 3 03 10620</t>
  </si>
  <si>
    <t>Комплекс процессных мероприятий "Обеспечение функционирования системы защиты населения и территории города Благовещенска, безопасности людей на водных объектах, первичных мер пожарной безопасности и деятельности муниципальных учреждений в сфере гражданской обороны и чрезвычайных ситуаций"</t>
  </si>
  <si>
    <t>03 3 04 10550</t>
  </si>
  <si>
    <t>Муниципальная программа "Развитие и модернизация жилищно-коммунального хозяйства,       энергосбережение и повышение энергетической эффективности города Благовещенска"</t>
  </si>
  <si>
    <t>02 3 029Д003</t>
  </si>
  <si>
    <t>02 3 029Д004</t>
  </si>
  <si>
    <t xml:space="preserve">Муниципальный проект города Благовещенск "Обеспечение жильем отдельных категорий граждан" </t>
  </si>
  <si>
    <t>Комплекс процессных мероприятий "Обеспечение мероприятий по энергоэффективности и исполнению обязательств по взносам на капитальный ремонт"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</si>
</sst>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\ _₽_-;\-* #,##0.0\ _₽_-;_-* &quot;-&quot;?\ _₽_-;_-@_-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1" fillId="0" borderId="0" xfId="4" applyFont="1" applyFill="1" applyAlignment="1">
      <alignment horizontal="center" vertical="top"/>
    </xf>
    <xf numFmtId="0" fontId="1" fillId="0" borderId="0" xfId="4" applyFont="1" applyFill="1" applyAlignment="1">
      <alignment vertical="top"/>
    </xf>
    <xf numFmtId="0" fontId="2" fillId="0" borderId="0" xfId="4" applyFont="1" applyFill="1" applyAlignment="1">
      <alignment vertical="top"/>
    </xf>
    <xf numFmtId="0" fontId="10" fillId="0" borderId="0" xfId="4" applyFont="1" applyFill="1" applyBorder="1" applyAlignment="1">
      <alignment vertical="top"/>
    </xf>
    <xf numFmtId="0" fontId="10" fillId="0" borderId="0" xfId="4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4" applyFont="1" applyFill="1" applyBorder="1" applyAlignment="1">
      <alignment horizontal="center" vertical="top"/>
    </xf>
    <xf numFmtId="1" fontId="11" fillId="0" borderId="0" xfId="2" applyNumberFormat="1" applyFont="1" applyFill="1" applyBorder="1" applyAlignment="1">
      <alignment horizontal="left" vertical="top" wrapText="1"/>
    </xf>
    <xf numFmtId="49" fontId="11" fillId="0" borderId="0" xfId="4" applyNumberFormat="1" applyFont="1" applyFill="1" applyBorder="1" applyAlignment="1">
      <alignment horizontal="center" vertical="top"/>
    </xf>
    <xf numFmtId="49" fontId="10" fillId="0" borderId="0" xfId="2" applyNumberFormat="1" applyFont="1" applyFill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center" vertical="top"/>
    </xf>
    <xf numFmtId="0" fontId="10" fillId="0" borderId="0" xfId="2" applyFont="1" applyFill="1" applyBorder="1" applyAlignment="1">
      <alignment horizontal="center" vertical="top"/>
    </xf>
    <xf numFmtId="1" fontId="10" fillId="0" borderId="0" xfId="2" applyNumberFormat="1" applyFont="1" applyFill="1" applyBorder="1" applyAlignment="1">
      <alignment horizontal="left" vertical="top" wrapText="1"/>
    </xf>
    <xf numFmtId="49" fontId="10" fillId="0" borderId="0" xfId="4" applyNumberFormat="1" applyFont="1" applyFill="1" applyBorder="1" applyAlignment="1">
      <alignment horizontal="center" vertical="top"/>
    </xf>
    <xf numFmtId="0" fontId="10" fillId="0" borderId="0" xfId="2" applyNumberFormat="1" applyFont="1" applyFill="1" applyBorder="1" applyAlignment="1">
      <alignment horizontal="left" vertical="top" wrapText="1"/>
    </xf>
    <xf numFmtId="1" fontId="11" fillId="0" borderId="0" xfId="2" applyNumberFormat="1" applyFont="1" applyFill="1" applyBorder="1" applyAlignment="1">
      <alignment vertical="top" wrapText="1"/>
    </xf>
    <xf numFmtId="1" fontId="10" fillId="0" borderId="0" xfId="2" applyNumberFormat="1" applyFont="1" applyFill="1" applyBorder="1" applyAlignment="1">
      <alignment vertical="top" wrapText="1"/>
    </xf>
    <xf numFmtId="164" fontId="10" fillId="0" borderId="0" xfId="0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>
      <alignment vertical="top" wrapText="1"/>
    </xf>
    <xf numFmtId="1" fontId="10" fillId="0" borderId="0" xfId="3" applyNumberFormat="1" applyFont="1" applyFill="1" applyBorder="1" applyAlignment="1">
      <alignment horizontal="left" vertical="top" wrapText="1"/>
    </xf>
    <xf numFmtId="0" fontId="10" fillId="0" borderId="0" xfId="3" applyFont="1" applyFill="1" applyBorder="1" applyAlignment="1">
      <alignment horizontal="left" vertical="top" wrapText="1"/>
    </xf>
    <xf numFmtId="1" fontId="10" fillId="0" borderId="0" xfId="2" applyNumberFormat="1" applyFont="1" applyFill="1" applyBorder="1" applyAlignment="1">
      <alignment wrapText="1"/>
    </xf>
    <xf numFmtId="0" fontId="10" fillId="0" borderId="0" xfId="2" applyFont="1" applyFill="1" applyBorder="1" applyAlignment="1">
      <alignment wrapText="1"/>
    </xf>
    <xf numFmtId="49" fontId="10" fillId="0" borderId="0" xfId="2" applyNumberFormat="1" applyFont="1" applyFill="1" applyBorder="1" applyAlignment="1">
      <alignment horizontal="left" vertical="top" wrapText="1"/>
    </xf>
    <xf numFmtId="0" fontId="10" fillId="0" borderId="0" xfId="2" applyNumberFormat="1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1" fontId="10" fillId="0" borderId="0" xfId="5" applyNumberFormat="1" applyFont="1" applyFill="1" applyAlignment="1">
      <alignment horizontal="left" vertical="top" wrapText="1"/>
    </xf>
    <xf numFmtId="164" fontId="11" fillId="0" borderId="0" xfId="6" applyNumberFormat="1" applyFont="1" applyFill="1" applyBorder="1" applyAlignment="1">
      <alignment horizontal="center" vertical="top"/>
    </xf>
    <xf numFmtId="1" fontId="10" fillId="0" borderId="0" xfId="1" applyNumberFormat="1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left" vertical="top" wrapText="1"/>
    </xf>
    <xf numFmtId="1" fontId="10" fillId="0" borderId="0" xfId="5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0" fontId="10" fillId="0" borderId="0" xfId="6" applyFont="1" applyFill="1" applyBorder="1" applyAlignment="1">
      <alignment horizontal="left" vertical="top" wrapText="1"/>
    </xf>
    <xf numFmtId="164" fontId="11" fillId="0" borderId="0" xfId="2" applyNumberFormat="1" applyFont="1" applyFill="1" applyBorder="1" applyAlignment="1">
      <alignment horizontal="center" vertical="top"/>
    </xf>
    <xf numFmtId="164" fontId="10" fillId="0" borderId="0" xfId="2" applyNumberFormat="1" applyFont="1" applyFill="1" applyBorder="1" applyAlignment="1">
      <alignment horizontal="center" vertical="top"/>
    </xf>
    <xf numFmtId="49" fontId="10" fillId="0" borderId="0" xfId="5" applyNumberFormat="1" applyFont="1" applyFill="1" applyBorder="1" applyAlignment="1">
      <alignment horizontal="center" vertical="top"/>
    </xf>
    <xf numFmtId="164" fontId="10" fillId="0" borderId="0" xfId="6" applyNumberFormat="1" applyFont="1" applyFill="1" applyBorder="1" applyAlignment="1">
      <alignment horizontal="center" vertical="top"/>
    </xf>
    <xf numFmtId="0" fontId="11" fillId="0" borderId="0" xfId="4" applyFont="1" applyFill="1" applyBorder="1" applyAlignment="1">
      <alignment vertical="top"/>
    </xf>
    <xf numFmtId="0" fontId="10" fillId="0" borderId="0" xfId="4" applyFont="1" applyFill="1" applyAlignment="1">
      <alignment vertical="top"/>
    </xf>
    <xf numFmtId="0" fontId="10" fillId="0" borderId="0" xfId="4" applyFont="1" applyFill="1" applyAlignment="1">
      <alignment horizontal="center" vertical="top"/>
    </xf>
    <xf numFmtId="0" fontId="11" fillId="0" borderId="0" xfId="4" applyFont="1" applyFill="1" applyAlignment="1">
      <alignment vertical="top"/>
    </xf>
    <xf numFmtId="164" fontId="10" fillId="0" borderId="0" xfId="4" applyNumberFormat="1" applyFont="1" applyFill="1" applyAlignment="1">
      <alignment horizontal="center" vertical="top"/>
    </xf>
    <xf numFmtId="165" fontId="10" fillId="0" borderId="0" xfId="4" applyNumberFormat="1" applyFont="1" applyFill="1" applyAlignment="1">
      <alignment horizontal="center" vertical="top"/>
    </xf>
    <xf numFmtId="0" fontId="10" fillId="0" borderId="0" xfId="2" applyFont="1" applyFill="1" applyAlignment="1">
      <alignment horizontal="left" vertical="top" wrapText="1"/>
    </xf>
    <xf numFmtId="1" fontId="10" fillId="0" borderId="0" xfId="2" applyNumberFormat="1" applyFont="1" applyFill="1" applyAlignment="1">
      <alignment horizontal="left" vertical="top" wrapText="1"/>
    </xf>
    <xf numFmtId="1" fontId="10" fillId="0" borderId="0" xfId="2" applyNumberFormat="1" applyFont="1" applyFill="1" applyAlignment="1">
      <alignment wrapText="1"/>
    </xf>
    <xf numFmtId="0" fontId="10" fillId="0" borderId="0" xfId="0" applyFont="1" applyFill="1" applyAlignment="1">
      <alignment horizontal="left" vertical="top" wrapText="1"/>
    </xf>
    <xf numFmtId="1" fontId="10" fillId="0" borderId="0" xfId="5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 wrapText="1"/>
    </xf>
    <xf numFmtId="1" fontId="10" fillId="0" borderId="0" xfId="2" applyNumberFormat="1" applyFont="1" applyFill="1" applyAlignment="1">
      <alignment horizontal="left" wrapText="1"/>
    </xf>
    <xf numFmtId="1" fontId="10" fillId="0" borderId="0" xfId="5" applyNumberFormat="1" applyFont="1" applyFill="1" applyAlignment="1">
      <alignment vertical="top" wrapText="1"/>
    </xf>
    <xf numFmtId="0" fontId="10" fillId="0" borderId="0" xfId="5" applyFont="1" applyFill="1" applyAlignment="1">
      <alignment horizontal="left" vertical="top" wrapText="1"/>
    </xf>
    <xf numFmtId="1" fontId="10" fillId="0" borderId="0" xfId="2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1" fontId="10" fillId="0" borderId="0" xfId="2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4" fontId="11" fillId="0" borderId="0" xfId="4" applyNumberFormat="1" applyFont="1" applyFill="1" applyBorder="1" applyAlignment="1">
      <alignment horizontal="center" vertical="top"/>
    </xf>
    <xf numFmtId="164" fontId="10" fillId="0" borderId="0" xfId="4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wrapText="1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justify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4" applyFont="1" applyFill="1" applyBorder="1" applyAlignment="1">
      <alignment horizontal="center" vertical="top"/>
    </xf>
    <xf numFmtId="0" fontId="10" fillId="0" borderId="0" xfId="4" applyFont="1" applyFill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center" vertical="top"/>
    </xf>
    <xf numFmtId="1" fontId="10" fillId="0" borderId="1" xfId="2" applyNumberFormat="1" applyFont="1" applyFill="1" applyBorder="1" applyAlignment="1">
      <alignment horizontal="center" vertical="top" wrapText="1"/>
    </xf>
    <xf numFmtId="0" fontId="10" fillId="0" borderId="1" xfId="4" applyFont="1" applyFill="1" applyBorder="1" applyAlignment="1">
      <alignment horizontal="center" vertical="top" wrapText="1"/>
    </xf>
    <xf numFmtId="49" fontId="10" fillId="0" borderId="1" xfId="2" applyNumberFormat="1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1" fontId="10" fillId="0" borderId="0" xfId="2" applyNumberFormat="1" applyFont="1" applyAlignment="1">
      <alignment horizontal="left" wrapText="1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3" xfId="7" xr:uid="{00000000-0005-0000-0000-000004000000}"/>
    <cellStyle name="Обычный 4 2" xfId="4" xr:uid="{00000000-0005-0000-0000-000005000000}"/>
    <cellStyle name="Обычный 5" xfId="5" xr:uid="{00000000-0005-0000-0000-000006000000}"/>
    <cellStyle name="Обычный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712"/>
  <sheetViews>
    <sheetView tabSelected="1" zoomScale="80" zoomScaleNormal="100" workbookViewId="0">
      <selection activeCell="M16" sqref="M16"/>
    </sheetView>
  </sheetViews>
  <sheetFormatPr defaultRowHeight="15.75" outlineLevelRow="1" x14ac:dyDescent="0.25"/>
  <cols>
    <col min="1" max="1" width="48" style="39" customWidth="1"/>
    <col min="2" max="2" width="6.7109375" style="40" customWidth="1"/>
    <col min="3" max="3" width="7.140625" style="40" customWidth="1"/>
    <col min="4" max="4" width="14.7109375" style="40" customWidth="1"/>
    <col min="5" max="5" width="5.42578125" style="40" customWidth="1"/>
    <col min="6" max="6" width="16.7109375" style="40" customWidth="1"/>
    <col min="7" max="7" width="15.42578125" style="40" customWidth="1"/>
    <col min="8" max="8" width="14.7109375" style="40" customWidth="1"/>
    <col min="9" max="16384" width="9.140625" style="2"/>
  </cols>
  <sheetData>
    <row r="1" spans="1:8" x14ac:dyDescent="0.25">
      <c r="G1" s="65" t="s">
        <v>539</v>
      </c>
      <c r="H1" s="65"/>
    </row>
    <row r="2" spans="1:8" x14ac:dyDescent="0.25">
      <c r="G2" s="65" t="s">
        <v>0</v>
      </c>
      <c r="H2" s="65"/>
    </row>
    <row r="3" spans="1:8" x14ac:dyDescent="0.25">
      <c r="A3" s="4"/>
      <c r="B3" s="5"/>
      <c r="C3" s="5"/>
      <c r="D3" s="5"/>
      <c r="E3" s="5"/>
      <c r="F3" s="5"/>
      <c r="G3" s="66" t="s">
        <v>189</v>
      </c>
      <c r="H3" s="66"/>
    </row>
    <row r="4" spans="1:8" x14ac:dyDescent="0.25">
      <c r="A4" s="4"/>
      <c r="B4" s="5"/>
      <c r="C4" s="5"/>
      <c r="D4" s="5"/>
      <c r="E4" s="5"/>
      <c r="F4" s="5"/>
      <c r="G4" s="56" t="s">
        <v>197</v>
      </c>
    </row>
    <row r="5" spans="1:8" x14ac:dyDescent="0.25">
      <c r="A5" s="4"/>
      <c r="B5" s="5"/>
      <c r="C5" s="5"/>
      <c r="D5" s="5"/>
      <c r="E5" s="5"/>
      <c r="F5" s="5"/>
      <c r="G5" s="56"/>
    </row>
    <row r="6" spans="1:8" x14ac:dyDescent="0.25">
      <c r="A6" s="67" t="s">
        <v>314</v>
      </c>
      <c r="B6" s="67"/>
      <c r="C6" s="67"/>
      <c r="D6" s="67"/>
      <c r="E6" s="67"/>
      <c r="F6" s="67"/>
      <c r="G6" s="67"/>
      <c r="H6" s="67"/>
    </row>
    <row r="7" spans="1:8" x14ac:dyDescent="0.25">
      <c r="A7" s="4"/>
      <c r="B7" s="5"/>
      <c r="C7" s="5"/>
      <c r="D7" s="5"/>
      <c r="E7" s="5"/>
      <c r="F7" s="5"/>
      <c r="G7" s="5"/>
      <c r="H7" s="5"/>
    </row>
    <row r="8" spans="1:8" x14ac:dyDescent="0.25">
      <c r="A8" s="4"/>
      <c r="B8" s="5"/>
      <c r="C8" s="5"/>
      <c r="D8" s="5"/>
      <c r="E8" s="5"/>
      <c r="F8" s="5"/>
      <c r="G8" s="5"/>
      <c r="H8" s="40" t="s">
        <v>191</v>
      </c>
    </row>
    <row r="9" spans="1:8" x14ac:dyDescent="0.25">
      <c r="A9" s="68" t="s">
        <v>1</v>
      </c>
      <c r="B9" s="69" t="s">
        <v>2</v>
      </c>
      <c r="C9" s="70" t="s">
        <v>3</v>
      </c>
      <c r="D9" s="70" t="s">
        <v>4</v>
      </c>
      <c r="E9" s="71" t="s">
        <v>5</v>
      </c>
      <c r="F9" s="72" t="s">
        <v>198</v>
      </c>
      <c r="G9" s="74" t="s">
        <v>193</v>
      </c>
      <c r="H9" s="74"/>
    </row>
    <row r="10" spans="1:8" s="1" customFormat="1" x14ac:dyDescent="0.25">
      <c r="A10" s="68"/>
      <c r="B10" s="69"/>
      <c r="C10" s="70"/>
      <c r="D10" s="70"/>
      <c r="E10" s="71"/>
      <c r="F10" s="73"/>
      <c r="G10" s="6" t="s">
        <v>194</v>
      </c>
      <c r="H10" s="7" t="s">
        <v>199</v>
      </c>
    </row>
    <row r="11" spans="1:8" s="1" customFormat="1" x14ac:dyDescent="0.25">
      <c r="A11" s="8" t="s">
        <v>6</v>
      </c>
      <c r="B11" s="9" t="s">
        <v>7</v>
      </c>
      <c r="C11" s="10"/>
      <c r="D11" s="11"/>
      <c r="E11" s="12"/>
      <c r="F11" s="57">
        <f>F12</f>
        <v>52894.7</v>
      </c>
      <c r="G11" s="57">
        <f>G12</f>
        <v>53857.099999999991</v>
      </c>
      <c r="H11" s="58">
        <f>H12</f>
        <v>53857.099999999991</v>
      </c>
    </row>
    <row r="12" spans="1:8" s="1" customFormat="1" x14ac:dyDescent="0.25">
      <c r="A12" s="13" t="s">
        <v>8</v>
      </c>
      <c r="B12" s="14" t="s">
        <v>7</v>
      </c>
      <c r="C12" s="10" t="s">
        <v>9</v>
      </c>
      <c r="D12" s="10"/>
      <c r="E12" s="12"/>
      <c r="F12" s="56">
        <f>F13+F26</f>
        <v>52894.7</v>
      </c>
      <c r="G12" s="56">
        <f>G13+G26</f>
        <v>53857.099999999991</v>
      </c>
      <c r="H12" s="59">
        <f>H13+H26</f>
        <v>53857.099999999991</v>
      </c>
    </row>
    <row r="13" spans="1:8" s="1" customFormat="1" ht="63" x14ac:dyDescent="0.25">
      <c r="A13" s="13" t="s">
        <v>10</v>
      </c>
      <c r="B13" s="14" t="s">
        <v>7</v>
      </c>
      <c r="C13" s="10" t="s">
        <v>11</v>
      </c>
      <c r="D13" s="10"/>
      <c r="E13" s="12"/>
      <c r="F13" s="56">
        <f>F14</f>
        <v>52205</v>
      </c>
      <c r="G13" s="56">
        <f>G14</f>
        <v>53167.399999999994</v>
      </c>
      <c r="H13" s="59">
        <f>H14</f>
        <v>53167.399999999994</v>
      </c>
    </row>
    <row r="14" spans="1:8" s="1" customFormat="1" x14ac:dyDescent="0.25">
      <c r="A14" s="13" t="s">
        <v>12</v>
      </c>
      <c r="B14" s="14" t="s">
        <v>7</v>
      </c>
      <c r="C14" s="10" t="s">
        <v>11</v>
      </c>
      <c r="D14" s="10" t="s">
        <v>13</v>
      </c>
      <c r="E14" s="12"/>
      <c r="F14" s="56">
        <f>F15+F17+F19+F21+F24</f>
        <v>52205</v>
      </c>
      <c r="G14" s="56">
        <f>G15+G17+G19+G21+G24</f>
        <v>53167.399999999994</v>
      </c>
      <c r="H14" s="59">
        <f>H15+H17+H19+H21+H24</f>
        <v>53167.399999999994</v>
      </c>
    </row>
    <row r="15" spans="1:8" s="1" customFormat="1" ht="31.5" x14ac:dyDescent="0.25">
      <c r="A15" s="13" t="s">
        <v>14</v>
      </c>
      <c r="B15" s="14" t="s">
        <v>7</v>
      </c>
      <c r="C15" s="10" t="s">
        <v>11</v>
      </c>
      <c r="D15" s="10" t="s">
        <v>15</v>
      </c>
      <c r="E15" s="12"/>
      <c r="F15" s="56">
        <f>F16</f>
        <v>3872.4</v>
      </c>
      <c r="G15" s="56">
        <f>G16</f>
        <v>4001.6</v>
      </c>
      <c r="H15" s="59">
        <f>H16</f>
        <v>4001.6</v>
      </c>
    </row>
    <row r="16" spans="1:8" s="1" customFormat="1" ht="94.5" x14ac:dyDescent="0.25">
      <c r="A16" s="13" t="s">
        <v>16</v>
      </c>
      <c r="B16" s="14" t="s">
        <v>7</v>
      </c>
      <c r="C16" s="10" t="s">
        <v>11</v>
      </c>
      <c r="D16" s="10" t="s">
        <v>15</v>
      </c>
      <c r="E16" s="12">
        <v>100</v>
      </c>
      <c r="F16" s="56">
        <v>3872.4</v>
      </c>
      <c r="G16" s="56">
        <v>4001.6</v>
      </c>
      <c r="H16" s="59">
        <v>4001.6</v>
      </c>
    </row>
    <row r="17" spans="1:8" s="1" customFormat="1" ht="31.5" x14ac:dyDescent="0.25">
      <c r="A17" s="13" t="s">
        <v>17</v>
      </c>
      <c r="B17" s="14" t="s">
        <v>7</v>
      </c>
      <c r="C17" s="10" t="s">
        <v>11</v>
      </c>
      <c r="D17" s="10" t="s">
        <v>18</v>
      </c>
      <c r="E17" s="12"/>
      <c r="F17" s="56">
        <f>F18</f>
        <v>3159.8</v>
      </c>
      <c r="G17" s="56">
        <f>G18</f>
        <v>3265.3</v>
      </c>
      <c r="H17" s="59">
        <f>H18</f>
        <v>3265.3</v>
      </c>
    </row>
    <row r="18" spans="1:8" s="1" customFormat="1" ht="94.5" x14ac:dyDescent="0.25">
      <c r="A18" s="13" t="s">
        <v>16</v>
      </c>
      <c r="B18" s="14" t="s">
        <v>7</v>
      </c>
      <c r="C18" s="10" t="s">
        <v>11</v>
      </c>
      <c r="D18" s="10" t="s">
        <v>18</v>
      </c>
      <c r="E18" s="12">
        <v>100</v>
      </c>
      <c r="F18" s="56">
        <v>3159.8</v>
      </c>
      <c r="G18" s="56">
        <v>3265.3</v>
      </c>
      <c r="H18" s="59">
        <v>3265.3</v>
      </c>
    </row>
    <row r="19" spans="1:8" s="1" customFormat="1" ht="31.5" x14ac:dyDescent="0.25">
      <c r="A19" s="13" t="s">
        <v>19</v>
      </c>
      <c r="B19" s="14" t="s">
        <v>7</v>
      </c>
      <c r="C19" s="10" t="s">
        <v>11</v>
      </c>
      <c r="D19" s="10" t="s">
        <v>20</v>
      </c>
      <c r="E19" s="12"/>
      <c r="F19" s="56">
        <f>F20</f>
        <v>2937.7</v>
      </c>
      <c r="G19" s="56">
        <f>G20</f>
        <v>3035.7</v>
      </c>
      <c r="H19" s="59">
        <f>H20</f>
        <v>3035.7</v>
      </c>
    </row>
    <row r="20" spans="1:8" s="1" customFormat="1" ht="94.5" x14ac:dyDescent="0.25">
      <c r="A20" s="13" t="s">
        <v>16</v>
      </c>
      <c r="B20" s="14" t="s">
        <v>7</v>
      </c>
      <c r="C20" s="10" t="s">
        <v>11</v>
      </c>
      <c r="D20" s="10" t="s">
        <v>20</v>
      </c>
      <c r="E20" s="12">
        <v>100</v>
      </c>
      <c r="F20" s="56">
        <v>2937.7</v>
      </c>
      <c r="G20" s="56">
        <v>3035.7</v>
      </c>
      <c r="H20" s="59">
        <v>3035.7</v>
      </c>
    </row>
    <row r="21" spans="1:8" s="1" customFormat="1" ht="31.5" x14ac:dyDescent="0.25">
      <c r="A21" s="15" t="s">
        <v>21</v>
      </c>
      <c r="B21" s="14" t="s">
        <v>7</v>
      </c>
      <c r="C21" s="10" t="s">
        <v>11</v>
      </c>
      <c r="D21" s="10" t="s">
        <v>22</v>
      </c>
      <c r="E21" s="12"/>
      <c r="F21" s="56">
        <f>F22+F23</f>
        <v>27556.300000000003</v>
      </c>
      <c r="G21" s="56">
        <f>G22+G23</f>
        <v>28186</v>
      </c>
      <c r="H21" s="59">
        <f>H22+H23</f>
        <v>28186</v>
      </c>
    </row>
    <row r="22" spans="1:8" s="1" customFormat="1" ht="94.5" x14ac:dyDescent="0.25">
      <c r="A22" s="13" t="s">
        <v>16</v>
      </c>
      <c r="B22" s="14" t="s">
        <v>7</v>
      </c>
      <c r="C22" s="10" t="s">
        <v>11</v>
      </c>
      <c r="D22" s="10" t="s">
        <v>22</v>
      </c>
      <c r="E22" s="12">
        <v>100</v>
      </c>
      <c r="F22" s="56">
        <v>25723.4</v>
      </c>
      <c r="G22" s="56">
        <v>26580.2</v>
      </c>
      <c r="H22" s="59">
        <v>26580.2</v>
      </c>
    </row>
    <row r="23" spans="1:8" s="1" customFormat="1" ht="47.25" x14ac:dyDescent="0.25">
      <c r="A23" s="13" t="s">
        <v>23</v>
      </c>
      <c r="B23" s="14" t="s">
        <v>7</v>
      </c>
      <c r="C23" s="10" t="s">
        <v>11</v>
      </c>
      <c r="D23" s="10" t="s">
        <v>22</v>
      </c>
      <c r="E23" s="12">
        <v>200</v>
      </c>
      <c r="F23" s="56">
        <v>1832.9</v>
      </c>
      <c r="G23" s="56">
        <v>1605.8</v>
      </c>
      <c r="H23" s="59">
        <v>1605.8</v>
      </c>
    </row>
    <row r="24" spans="1:8" s="1" customFormat="1" ht="31.5" x14ac:dyDescent="0.25">
      <c r="A24" s="13" t="s">
        <v>24</v>
      </c>
      <c r="B24" s="14" t="s">
        <v>7</v>
      </c>
      <c r="C24" s="10" t="s">
        <v>11</v>
      </c>
      <c r="D24" s="10" t="s">
        <v>25</v>
      </c>
      <c r="E24" s="12"/>
      <c r="F24" s="56">
        <f>F25</f>
        <v>14678.8</v>
      </c>
      <c r="G24" s="56">
        <f>G25</f>
        <v>14678.8</v>
      </c>
      <c r="H24" s="59">
        <f>H25</f>
        <v>14678.8</v>
      </c>
    </row>
    <row r="25" spans="1:8" s="1" customFormat="1" ht="94.5" x14ac:dyDescent="0.25">
      <c r="A25" s="13" t="s">
        <v>16</v>
      </c>
      <c r="B25" s="14" t="s">
        <v>7</v>
      </c>
      <c r="C25" s="10" t="s">
        <v>11</v>
      </c>
      <c r="D25" s="10" t="s">
        <v>25</v>
      </c>
      <c r="E25" s="12">
        <v>100</v>
      </c>
      <c r="F25" s="56">
        <v>14678.8</v>
      </c>
      <c r="G25" s="56">
        <v>14678.8</v>
      </c>
      <c r="H25" s="59">
        <v>14678.8</v>
      </c>
    </row>
    <row r="26" spans="1:8" s="1" customFormat="1" x14ac:dyDescent="0.25">
      <c r="A26" s="13" t="s">
        <v>26</v>
      </c>
      <c r="B26" s="14" t="s">
        <v>7</v>
      </c>
      <c r="C26" s="10" t="s">
        <v>27</v>
      </c>
      <c r="D26" s="10"/>
      <c r="E26" s="12"/>
      <c r="F26" s="56">
        <f>F27</f>
        <v>689.7</v>
      </c>
      <c r="G26" s="56">
        <f>G27</f>
        <v>689.7</v>
      </c>
      <c r="H26" s="59">
        <f>H27</f>
        <v>689.7</v>
      </c>
    </row>
    <row r="27" spans="1:8" s="1" customFormat="1" x14ac:dyDescent="0.25">
      <c r="A27" s="13" t="s">
        <v>12</v>
      </c>
      <c r="B27" s="14" t="s">
        <v>7</v>
      </c>
      <c r="C27" s="10" t="s">
        <v>27</v>
      </c>
      <c r="D27" s="10" t="s">
        <v>13</v>
      </c>
      <c r="E27" s="12"/>
      <c r="F27" s="56">
        <f>F28+F30</f>
        <v>689.7</v>
      </c>
      <c r="G27" s="56">
        <f>G28+G30</f>
        <v>689.7</v>
      </c>
      <c r="H27" s="59">
        <f>H28+H30</f>
        <v>689.7</v>
      </c>
    </row>
    <row r="28" spans="1:8" s="1" customFormat="1" ht="47.25" x14ac:dyDescent="0.25">
      <c r="A28" s="15" t="s">
        <v>544</v>
      </c>
      <c r="B28" s="14" t="s">
        <v>35</v>
      </c>
      <c r="C28" s="10" t="s">
        <v>27</v>
      </c>
      <c r="D28" s="10" t="s">
        <v>36</v>
      </c>
      <c r="E28" s="12"/>
      <c r="F28" s="56">
        <f>F29</f>
        <v>287.39999999999998</v>
      </c>
      <c r="G28" s="56">
        <f>G29</f>
        <v>287.39999999999998</v>
      </c>
      <c r="H28" s="59">
        <f>H29</f>
        <v>287.39999999999998</v>
      </c>
    </row>
    <row r="29" spans="1:8" s="1" customFormat="1" ht="31.5" x14ac:dyDescent="0.25">
      <c r="A29" s="13" t="s">
        <v>30</v>
      </c>
      <c r="B29" s="14" t="s">
        <v>7</v>
      </c>
      <c r="C29" s="10" t="s">
        <v>27</v>
      </c>
      <c r="D29" s="10" t="s">
        <v>36</v>
      </c>
      <c r="E29" s="12">
        <v>300</v>
      </c>
      <c r="F29" s="56">
        <v>287.39999999999998</v>
      </c>
      <c r="G29" s="56">
        <v>287.39999999999998</v>
      </c>
      <c r="H29" s="59">
        <v>287.39999999999998</v>
      </c>
    </row>
    <row r="30" spans="1:8" s="1" customFormat="1" ht="47.25" x14ac:dyDescent="0.25">
      <c r="A30" s="13" t="s">
        <v>28</v>
      </c>
      <c r="B30" s="14" t="s">
        <v>7</v>
      </c>
      <c r="C30" s="10" t="s">
        <v>27</v>
      </c>
      <c r="D30" s="10" t="s">
        <v>29</v>
      </c>
      <c r="E30" s="12"/>
      <c r="F30" s="56">
        <f>F31</f>
        <v>402.3</v>
      </c>
      <c r="G30" s="56">
        <f>G31</f>
        <v>402.3</v>
      </c>
      <c r="H30" s="59">
        <f>H31</f>
        <v>402.3</v>
      </c>
    </row>
    <row r="31" spans="1:8" s="1" customFormat="1" ht="31.5" x14ac:dyDescent="0.25">
      <c r="A31" s="13" t="s">
        <v>30</v>
      </c>
      <c r="B31" s="14" t="s">
        <v>7</v>
      </c>
      <c r="C31" s="10" t="s">
        <v>27</v>
      </c>
      <c r="D31" s="10" t="s">
        <v>29</v>
      </c>
      <c r="E31" s="12">
        <v>300</v>
      </c>
      <c r="F31" s="56">
        <v>402.3</v>
      </c>
      <c r="G31" s="56">
        <v>402.3</v>
      </c>
      <c r="H31" s="59">
        <v>402.3</v>
      </c>
    </row>
    <row r="32" spans="1:8" x14ac:dyDescent="0.25">
      <c r="A32" s="16" t="s">
        <v>37</v>
      </c>
      <c r="B32" s="11" t="s">
        <v>38</v>
      </c>
      <c r="C32" s="11" t="s">
        <v>39</v>
      </c>
      <c r="D32" s="11"/>
      <c r="E32" s="11"/>
      <c r="F32" s="57">
        <f>F33+F73+F142+F185+F200+F223+F254+F259</f>
        <v>2057470.5000000002</v>
      </c>
      <c r="G32" s="57">
        <f>G33+G73+G142+G185+G200+G223+G254+G259</f>
        <v>1825006.8999999997</v>
      </c>
      <c r="H32" s="57">
        <f>H33+H73+H142+H185+H200+H223+H254+H259</f>
        <v>1543386.9000000001</v>
      </c>
    </row>
    <row r="33" spans="1:8" outlineLevel="1" x14ac:dyDescent="0.25">
      <c r="A33" s="17" t="s">
        <v>8</v>
      </c>
      <c r="B33" s="10" t="s">
        <v>38</v>
      </c>
      <c r="C33" s="10" t="s">
        <v>9</v>
      </c>
      <c r="D33" s="10"/>
      <c r="E33" s="10"/>
      <c r="F33" s="18">
        <f>F34+F38+F56+F61</f>
        <v>629165.10000000009</v>
      </c>
      <c r="G33" s="56">
        <f>G34+G38+G56+G61</f>
        <v>643622.5</v>
      </c>
      <c r="H33" s="56">
        <f>H34+H38+H56+H61</f>
        <v>651564</v>
      </c>
    </row>
    <row r="34" spans="1:8" ht="47.25" outlineLevel="1" x14ac:dyDescent="0.25">
      <c r="A34" s="17" t="s">
        <v>40</v>
      </c>
      <c r="B34" s="10" t="s">
        <v>38</v>
      </c>
      <c r="C34" s="10" t="s">
        <v>41</v>
      </c>
      <c r="D34" s="10"/>
      <c r="E34" s="10"/>
      <c r="F34" s="56">
        <f>F35</f>
        <v>3872.4</v>
      </c>
      <c r="G34" s="56">
        <f t="shared" ref="G34:H36" si="0">G35</f>
        <v>4001.6</v>
      </c>
      <c r="H34" s="56">
        <f t="shared" si="0"/>
        <v>4001.6</v>
      </c>
    </row>
    <row r="35" spans="1:8" outlineLevel="1" x14ac:dyDescent="0.25">
      <c r="A35" s="17" t="s">
        <v>12</v>
      </c>
      <c r="B35" s="10" t="s">
        <v>38</v>
      </c>
      <c r="C35" s="10" t="s">
        <v>41</v>
      </c>
      <c r="D35" s="10" t="s">
        <v>13</v>
      </c>
      <c r="E35" s="10"/>
      <c r="F35" s="56">
        <f>F36</f>
        <v>3872.4</v>
      </c>
      <c r="G35" s="56">
        <f t="shared" si="0"/>
        <v>4001.6</v>
      </c>
      <c r="H35" s="56">
        <f t="shared" si="0"/>
        <v>4001.6</v>
      </c>
    </row>
    <row r="36" spans="1:8" outlineLevel="1" x14ac:dyDescent="0.25">
      <c r="A36" s="17" t="s">
        <v>42</v>
      </c>
      <c r="B36" s="10" t="s">
        <v>38</v>
      </c>
      <c r="C36" s="10" t="s">
        <v>41</v>
      </c>
      <c r="D36" s="10" t="s">
        <v>43</v>
      </c>
      <c r="E36" s="10"/>
      <c r="F36" s="56">
        <f>F37</f>
        <v>3872.4</v>
      </c>
      <c r="G36" s="56">
        <f t="shared" si="0"/>
        <v>4001.6</v>
      </c>
      <c r="H36" s="56">
        <f t="shared" si="0"/>
        <v>4001.6</v>
      </c>
    </row>
    <row r="37" spans="1:8" ht="94.5" outlineLevel="1" x14ac:dyDescent="0.25">
      <c r="A37" s="17" t="s">
        <v>16</v>
      </c>
      <c r="B37" s="10" t="s">
        <v>38</v>
      </c>
      <c r="C37" s="10" t="s">
        <v>41</v>
      </c>
      <c r="D37" s="10" t="s">
        <v>43</v>
      </c>
      <c r="E37" s="10">
        <v>100</v>
      </c>
      <c r="F37" s="56">
        <v>3872.4</v>
      </c>
      <c r="G37" s="56">
        <v>4001.6</v>
      </c>
      <c r="H37" s="56">
        <v>4001.6</v>
      </c>
    </row>
    <row r="38" spans="1:8" ht="78.75" outlineLevel="1" x14ac:dyDescent="0.25">
      <c r="A38" s="17" t="s">
        <v>540</v>
      </c>
      <c r="B38" s="10" t="s">
        <v>38</v>
      </c>
      <c r="C38" s="10" t="s">
        <v>44</v>
      </c>
      <c r="D38" s="10"/>
      <c r="E38" s="10"/>
      <c r="F38" s="56">
        <f>F39</f>
        <v>388471.3</v>
      </c>
      <c r="G38" s="56">
        <f>G39</f>
        <v>395138.8</v>
      </c>
      <c r="H38" s="56">
        <f>H39</f>
        <v>394896.9</v>
      </c>
    </row>
    <row r="39" spans="1:8" outlineLevel="1" x14ac:dyDescent="0.25">
      <c r="A39" s="17" t="s">
        <v>12</v>
      </c>
      <c r="B39" s="10" t="s">
        <v>38</v>
      </c>
      <c r="C39" s="10" t="s">
        <v>44</v>
      </c>
      <c r="D39" s="10" t="s">
        <v>13</v>
      </c>
      <c r="E39" s="10"/>
      <c r="F39" s="56">
        <f>F40+F45</f>
        <v>388471.3</v>
      </c>
      <c r="G39" s="56">
        <f>G40+G45</f>
        <v>395138.8</v>
      </c>
      <c r="H39" s="56">
        <f>H40+H45</f>
        <v>394896.9</v>
      </c>
    </row>
    <row r="40" spans="1:8" ht="47.25" outlineLevel="1" x14ac:dyDescent="0.25">
      <c r="A40" s="19" t="s">
        <v>206</v>
      </c>
      <c r="B40" s="10" t="s">
        <v>38</v>
      </c>
      <c r="C40" s="10" t="s">
        <v>44</v>
      </c>
      <c r="D40" s="10" t="s">
        <v>45</v>
      </c>
      <c r="E40" s="10"/>
      <c r="F40" s="56">
        <f>F41+F42+F43+F44</f>
        <v>372400.7</v>
      </c>
      <c r="G40" s="56">
        <f t="shared" ref="G40:H40" si="1">G41+G42+G43+G44</f>
        <v>377709.7</v>
      </c>
      <c r="H40" s="56">
        <f t="shared" si="1"/>
        <v>377467.80000000005</v>
      </c>
    </row>
    <row r="41" spans="1:8" ht="94.5" outlineLevel="1" x14ac:dyDescent="0.25">
      <c r="A41" s="17" t="s">
        <v>16</v>
      </c>
      <c r="B41" s="10" t="s">
        <v>38</v>
      </c>
      <c r="C41" s="10" t="s">
        <v>44</v>
      </c>
      <c r="D41" s="10" t="s">
        <v>45</v>
      </c>
      <c r="E41" s="10">
        <v>100</v>
      </c>
      <c r="F41" s="56">
        <v>342930</v>
      </c>
      <c r="G41" s="56">
        <v>354667</v>
      </c>
      <c r="H41" s="56">
        <v>354667.9</v>
      </c>
    </row>
    <row r="42" spans="1:8" ht="47.25" outlineLevel="1" x14ac:dyDescent="0.25">
      <c r="A42" s="17" t="s">
        <v>23</v>
      </c>
      <c r="B42" s="10" t="s">
        <v>38</v>
      </c>
      <c r="C42" s="10" t="s">
        <v>44</v>
      </c>
      <c r="D42" s="10" t="s">
        <v>45</v>
      </c>
      <c r="E42" s="10">
        <v>200</v>
      </c>
      <c r="F42" s="56">
        <v>25797.3</v>
      </c>
      <c r="G42" s="56">
        <v>19369.3</v>
      </c>
      <c r="H42" s="56">
        <v>19126.5</v>
      </c>
    </row>
    <row r="43" spans="1:8" ht="31.5" outlineLevel="1" x14ac:dyDescent="0.25">
      <c r="A43" s="17" t="s">
        <v>30</v>
      </c>
      <c r="B43" s="10" t="s">
        <v>38</v>
      </c>
      <c r="C43" s="10" t="s">
        <v>44</v>
      </c>
      <c r="D43" s="10" t="s">
        <v>45</v>
      </c>
      <c r="E43" s="10">
        <v>300</v>
      </c>
      <c r="F43" s="56">
        <v>1000</v>
      </c>
      <c r="G43" s="56">
        <v>1000</v>
      </c>
      <c r="H43" s="56">
        <v>1000</v>
      </c>
    </row>
    <row r="44" spans="1:8" outlineLevel="1" x14ac:dyDescent="0.25">
      <c r="A44" s="19" t="s">
        <v>46</v>
      </c>
      <c r="B44" s="10" t="s">
        <v>38</v>
      </c>
      <c r="C44" s="10" t="s">
        <v>44</v>
      </c>
      <c r="D44" s="10" t="s">
        <v>45</v>
      </c>
      <c r="E44" s="10">
        <v>800</v>
      </c>
      <c r="F44" s="56">
        <v>2673.4</v>
      </c>
      <c r="G44" s="56">
        <v>2673.4</v>
      </c>
      <c r="H44" s="56">
        <v>2673.4</v>
      </c>
    </row>
    <row r="45" spans="1:8" ht="31.5" outlineLevel="1" x14ac:dyDescent="0.25">
      <c r="A45" s="19" t="s">
        <v>47</v>
      </c>
      <c r="B45" s="10" t="s">
        <v>38</v>
      </c>
      <c r="C45" s="10" t="s">
        <v>44</v>
      </c>
      <c r="D45" s="10" t="s">
        <v>48</v>
      </c>
      <c r="E45" s="10"/>
      <c r="F45" s="56">
        <f>F46+F48+F50+F53</f>
        <v>16070.599999999999</v>
      </c>
      <c r="G45" s="56">
        <f t="shared" ref="G45:H45" si="2">G46+G48+G50+G53</f>
        <v>17429.099999999999</v>
      </c>
      <c r="H45" s="56">
        <f t="shared" si="2"/>
        <v>17429.099999999999</v>
      </c>
    </row>
    <row r="46" spans="1:8" ht="94.5" outlineLevel="1" x14ac:dyDescent="0.25">
      <c r="A46" s="17" t="s">
        <v>49</v>
      </c>
      <c r="B46" s="10" t="s">
        <v>38</v>
      </c>
      <c r="C46" s="10" t="s">
        <v>44</v>
      </c>
      <c r="D46" s="10" t="s">
        <v>50</v>
      </c>
      <c r="E46" s="10"/>
      <c r="F46" s="56">
        <f>F47</f>
        <v>6869.7</v>
      </c>
      <c r="G46" s="56">
        <f t="shared" ref="G46:H46" si="3">G47</f>
        <v>6869.7</v>
      </c>
      <c r="H46" s="56">
        <f t="shared" si="3"/>
        <v>6869.7</v>
      </c>
    </row>
    <row r="47" spans="1:8" ht="94.5" outlineLevel="1" x14ac:dyDescent="0.25">
      <c r="A47" s="17" t="s">
        <v>16</v>
      </c>
      <c r="B47" s="10" t="s">
        <v>38</v>
      </c>
      <c r="C47" s="10" t="s">
        <v>44</v>
      </c>
      <c r="D47" s="10" t="s">
        <v>50</v>
      </c>
      <c r="E47" s="10">
        <v>100</v>
      </c>
      <c r="F47" s="56">
        <v>6869.7</v>
      </c>
      <c r="G47" s="56">
        <v>6869.7</v>
      </c>
      <c r="H47" s="56">
        <v>6869.7</v>
      </c>
    </row>
    <row r="48" spans="1:8" ht="141.75" outlineLevel="1" x14ac:dyDescent="0.25">
      <c r="A48" s="17" t="s">
        <v>51</v>
      </c>
      <c r="B48" s="10" t="s">
        <v>38</v>
      </c>
      <c r="C48" s="10" t="s">
        <v>44</v>
      </c>
      <c r="D48" s="10" t="s">
        <v>52</v>
      </c>
      <c r="E48" s="10"/>
      <c r="F48" s="56">
        <f>F49</f>
        <v>3799.1</v>
      </c>
      <c r="G48" s="56">
        <f t="shared" ref="G48:H48" si="4">G49</f>
        <v>3799.1</v>
      </c>
      <c r="H48" s="56">
        <f t="shared" si="4"/>
        <v>3799.1</v>
      </c>
    </row>
    <row r="49" spans="1:8" ht="94.5" outlineLevel="1" x14ac:dyDescent="0.25">
      <c r="A49" s="17" t="s">
        <v>16</v>
      </c>
      <c r="B49" s="10" t="s">
        <v>38</v>
      </c>
      <c r="C49" s="10" t="s">
        <v>44</v>
      </c>
      <c r="D49" s="10" t="s">
        <v>52</v>
      </c>
      <c r="E49" s="10" t="s">
        <v>53</v>
      </c>
      <c r="F49" s="56">
        <v>3799.1</v>
      </c>
      <c r="G49" s="56">
        <v>3799.1</v>
      </c>
      <c r="H49" s="56">
        <v>3799.1</v>
      </c>
    </row>
    <row r="50" spans="1:8" ht="94.5" outlineLevel="1" x14ac:dyDescent="0.25">
      <c r="A50" s="17" t="s">
        <v>54</v>
      </c>
      <c r="B50" s="10" t="s">
        <v>38</v>
      </c>
      <c r="C50" s="10" t="s">
        <v>44</v>
      </c>
      <c r="D50" s="10" t="s">
        <v>55</v>
      </c>
      <c r="E50" s="10"/>
      <c r="F50" s="56">
        <f>F51+F52</f>
        <v>0</v>
      </c>
      <c r="G50" s="56">
        <f t="shared" ref="G50:H50" si="5">G51+G52</f>
        <v>1358.5</v>
      </c>
      <c r="H50" s="56">
        <f t="shared" si="5"/>
        <v>1358.5</v>
      </c>
    </row>
    <row r="51" spans="1:8" ht="94.5" outlineLevel="1" x14ac:dyDescent="0.25">
      <c r="A51" s="17" t="s">
        <v>16</v>
      </c>
      <c r="B51" s="10" t="s">
        <v>38</v>
      </c>
      <c r="C51" s="10" t="s">
        <v>44</v>
      </c>
      <c r="D51" s="10" t="s">
        <v>55</v>
      </c>
      <c r="E51" s="10" t="s">
        <v>53</v>
      </c>
      <c r="F51" s="56">
        <v>0</v>
      </c>
      <c r="G51" s="56">
        <v>1282.5999999999999</v>
      </c>
      <c r="H51" s="56">
        <v>1282.5999999999999</v>
      </c>
    </row>
    <row r="52" spans="1:8" ht="47.25" outlineLevel="1" x14ac:dyDescent="0.25">
      <c r="A52" s="17" t="s">
        <v>23</v>
      </c>
      <c r="B52" s="10" t="s">
        <v>38</v>
      </c>
      <c r="C52" s="10" t="s">
        <v>44</v>
      </c>
      <c r="D52" s="10" t="s">
        <v>55</v>
      </c>
      <c r="E52" s="10" t="s">
        <v>56</v>
      </c>
      <c r="F52" s="56">
        <v>0</v>
      </c>
      <c r="G52" s="56">
        <v>75.900000000000006</v>
      </c>
      <c r="H52" s="56">
        <v>75.900000000000006</v>
      </c>
    </row>
    <row r="53" spans="1:8" ht="63" outlineLevel="1" x14ac:dyDescent="0.25">
      <c r="A53" s="17" t="s">
        <v>57</v>
      </c>
      <c r="B53" s="10" t="s">
        <v>58</v>
      </c>
      <c r="C53" s="10" t="s">
        <v>44</v>
      </c>
      <c r="D53" s="10" t="s">
        <v>59</v>
      </c>
      <c r="E53" s="10"/>
      <c r="F53" s="56">
        <f>F54+F55</f>
        <v>5401.8</v>
      </c>
      <c r="G53" s="56">
        <f t="shared" ref="G53:H53" si="6">G54+G55</f>
        <v>5401.8</v>
      </c>
      <c r="H53" s="56">
        <f t="shared" si="6"/>
        <v>5401.8</v>
      </c>
    </row>
    <row r="54" spans="1:8" ht="94.5" outlineLevel="1" x14ac:dyDescent="0.25">
      <c r="A54" s="17" t="s">
        <v>16</v>
      </c>
      <c r="B54" s="10" t="s">
        <v>58</v>
      </c>
      <c r="C54" s="10" t="s">
        <v>44</v>
      </c>
      <c r="D54" s="10" t="s">
        <v>59</v>
      </c>
      <c r="E54" s="10">
        <v>100</v>
      </c>
      <c r="F54" s="56">
        <v>5192.8</v>
      </c>
      <c r="G54" s="56">
        <v>5192.8</v>
      </c>
      <c r="H54" s="56">
        <v>5192.8</v>
      </c>
    </row>
    <row r="55" spans="1:8" ht="47.25" outlineLevel="1" x14ac:dyDescent="0.25">
      <c r="A55" s="17" t="s">
        <v>23</v>
      </c>
      <c r="B55" s="10" t="s">
        <v>58</v>
      </c>
      <c r="C55" s="10" t="s">
        <v>44</v>
      </c>
      <c r="D55" s="10" t="s">
        <v>59</v>
      </c>
      <c r="E55" s="10">
        <v>200</v>
      </c>
      <c r="F55" s="56">
        <v>209</v>
      </c>
      <c r="G55" s="56">
        <v>209</v>
      </c>
      <c r="H55" s="56">
        <v>209</v>
      </c>
    </row>
    <row r="56" spans="1:8" outlineLevel="1" x14ac:dyDescent="0.25">
      <c r="A56" s="20" t="s">
        <v>60</v>
      </c>
      <c r="B56" s="10" t="s">
        <v>38</v>
      </c>
      <c r="C56" s="10" t="s">
        <v>61</v>
      </c>
      <c r="D56" s="10"/>
      <c r="E56" s="10"/>
      <c r="F56" s="56">
        <f>F57</f>
        <v>30.2</v>
      </c>
      <c r="G56" s="56">
        <f t="shared" ref="G56:H58" si="7">G57</f>
        <v>610</v>
      </c>
      <c r="H56" s="56">
        <f t="shared" si="7"/>
        <v>610</v>
      </c>
    </row>
    <row r="57" spans="1:8" outlineLevel="1" x14ac:dyDescent="0.25">
      <c r="A57" s="17" t="s">
        <v>12</v>
      </c>
      <c r="B57" s="10" t="s">
        <v>38</v>
      </c>
      <c r="C57" s="10" t="s">
        <v>61</v>
      </c>
      <c r="D57" s="10" t="s">
        <v>13</v>
      </c>
      <c r="E57" s="10"/>
      <c r="F57" s="56">
        <f>F58</f>
        <v>30.2</v>
      </c>
      <c r="G57" s="56">
        <f t="shared" si="7"/>
        <v>610</v>
      </c>
      <c r="H57" s="56">
        <f t="shared" si="7"/>
        <v>610</v>
      </c>
    </row>
    <row r="58" spans="1:8" ht="31.5" outlineLevel="1" x14ac:dyDescent="0.25">
      <c r="A58" s="21" t="s">
        <v>47</v>
      </c>
      <c r="B58" s="10" t="s">
        <v>38</v>
      </c>
      <c r="C58" s="10" t="s">
        <v>61</v>
      </c>
      <c r="D58" s="10" t="s">
        <v>48</v>
      </c>
      <c r="E58" s="10"/>
      <c r="F58" s="56">
        <f>F59</f>
        <v>30.2</v>
      </c>
      <c r="G58" s="56">
        <f t="shared" si="7"/>
        <v>610</v>
      </c>
      <c r="H58" s="56">
        <f t="shared" si="7"/>
        <v>610</v>
      </c>
    </row>
    <row r="59" spans="1:8" ht="63" outlineLevel="1" x14ac:dyDescent="0.25">
      <c r="A59" s="19" t="s">
        <v>62</v>
      </c>
      <c r="B59" s="10" t="s">
        <v>38</v>
      </c>
      <c r="C59" s="10" t="s">
        <v>61</v>
      </c>
      <c r="D59" s="10" t="s">
        <v>63</v>
      </c>
      <c r="E59" s="10"/>
      <c r="F59" s="56">
        <f>F60</f>
        <v>30.2</v>
      </c>
      <c r="G59" s="56">
        <f>G60</f>
        <v>610</v>
      </c>
      <c r="H59" s="56">
        <f>H60</f>
        <v>610</v>
      </c>
    </row>
    <row r="60" spans="1:8" ht="51.75" customHeight="1" outlineLevel="1" x14ac:dyDescent="0.25">
      <c r="A60" s="19" t="s">
        <v>81</v>
      </c>
      <c r="B60" s="10" t="s">
        <v>38</v>
      </c>
      <c r="C60" s="10" t="s">
        <v>61</v>
      </c>
      <c r="D60" s="10" t="s">
        <v>63</v>
      </c>
      <c r="E60" s="10">
        <v>600</v>
      </c>
      <c r="F60" s="56">
        <v>30.2</v>
      </c>
      <c r="G60" s="56">
        <v>610</v>
      </c>
      <c r="H60" s="56">
        <v>610</v>
      </c>
    </row>
    <row r="61" spans="1:8" outlineLevel="1" x14ac:dyDescent="0.25">
      <c r="A61" s="17" t="s">
        <v>26</v>
      </c>
      <c r="B61" s="10" t="s">
        <v>38</v>
      </c>
      <c r="C61" s="10" t="s">
        <v>27</v>
      </c>
      <c r="D61" s="10"/>
      <c r="E61" s="10"/>
      <c r="F61" s="56">
        <f>F62</f>
        <v>236791.2</v>
      </c>
      <c r="G61" s="56">
        <f t="shared" ref="G61:H61" si="8">G62</f>
        <v>243872.1</v>
      </c>
      <c r="H61" s="56">
        <f t="shared" si="8"/>
        <v>252055.5</v>
      </c>
    </row>
    <row r="62" spans="1:8" outlineLevel="1" x14ac:dyDescent="0.25">
      <c r="A62" s="17" t="s">
        <v>12</v>
      </c>
      <c r="B62" s="10" t="s">
        <v>38</v>
      </c>
      <c r="C62" s="10" t="s">
        <v>27</v>
      </c>
      <c r="D62" s="10" t="s">
        <v>13</v>
      </c>
      <c r="E62" s="10"/>
      <c r="F62" s="56">
        <f>F63+F65+F67+F71</f>
        <v>236791.2</v>
      </c>
      <c r="G62" s="56">
        <f>G63+G65+G67+G71</f>
        <v>243872.1</v>
      </c>
      <c r="H62" s="56">
        <f>H63+H65+H67+H71</f>
        <v>252055.5</v>
      </c>
    </row>
    <row r="63" spans="1:8" ht="31.5" outlineLevel="1" x14ac:dyDescent="0.25">
      <c r="A63" s="17" t="s">
        <v>64</v>
      </c>
      <c r="B63" s="10" t="s">
        <v>38</v>
      </c>
      <c r="C63" s="10" t="s">
        <v>27</v>
      </c>
      <c r="D63" s="10" t="s">
        <v>65</v>
      </c>
      <c r="E63" s="10"/>
      <c r="F63" s="56">
        <f>F64</f>
        <v>10</v>
      </c>
      <c r="G63" s="56">
        <f t="shared" ref="G63:H63" si="9">G64</f>
        <v>10</v>
      </c>
      <c r="H63" s="56">
        <f t="shared" si="9"/>
        <v>10</v>
      </c>
    </row>
    <row r="64" spans="1:8" ht="31.5" outlineLevel="1" x14ac:dyDescent="0.25">
      <c r="A64" s="17" t="s">
        <v>30</v>
      </c>
      <c r="B64" s="10" t="s">
        <v>38</v>
      </c>
      <c r="C64" s="10" t="s">
        <v>27</v>
      </c>
      <c r="D64" s="10" t="s">
        <v>65</v>
      </c>
      <c r="E64" s="10">
        <v>300</v>
      </c>
      <c r="F64" s="56">
        <v>10</v>
      </c>
      <c r="G64" s="56">
        <v>10</v>
      </c>
      <c r="H64" s="56">
        <v>10</v>
      </c>
    </row>
    <row r="65" spans="1:8" ht="47.25" outlineLevel="1" x14ac:dyDescent="0.25">
      <c r="A65" s="17" t="s">
        <v>28</v>
      </c>
      <c r="B65" s="10" t="s">
        <v>38</v>
      </c>
      <c r="C65" s="10" t="s">
        <v>27</v>
      </c>
      <c r="D65" s="10" t="s">
        <v>29</v>
      </c>
      <c r="E65" s="10"/>
      <c r="F65" s="56">
        <f>F66</f>
        <v>689.6</v>
      </c>
      <c r="G65" s="56">
        <f t="shared" ref="G65:H65" si="10">G66</f>
        <v>689.6</v>
      </c>
      <c r="H65" s="56">
        <f t="shared" si="10"/>
        <v>689.6</v>
      </c>
    </row>
    <row r="66" spans="1:8" ht="31.5" outlineLevel="1" x14ac:dyDescent="0.25">
      <c r="A66" s="17" t="s">
        <v>30</v>
      </c>
      <c r="B66" s="10" t="s">
        <v>38</v>
      </c>
      <c r="C66" s="10" t="s">
        <v>27</v>
      </c>
      <c r="D66" s="10" t="s">
        <v>29</v>
      </c>
      <c r="E66" s="10">
        <v>300</v>
      </c>
      <c r="F66" s="56">
        <v>689.6</v>
      </c>
      <c r="G66" s="56">
        <v>689.6</v>
      </c>
      <c r="H66" s="56">
        <v>689.6</v>
      </c>
    </row>
    <row r="67" spans="1:8" ht="47.25" outlineLevel="1" x14ac:dyDescent="0.25">
      <c r="A67" s="19" t="s">
        <v>202</v>
      </c>
      <c r="B67" s="10" t="s">
        <v>38</v>
      </c>
      <c r="C67" s="10" t="s">
        <v>27</v>
      </c>
      <c r="D67" s="10" t="s">
        <v>66</v>
      </c>
      <c r="E67" s="10"/>
      <c r="F67" s="56">
        <f>F68+F69+F70</f>
        <v>223066</v>
      </c>
      <c r="G67" s="56">
        <f t="shared" ref="G67:H67" si="11">G68+G69+G70</f>
        <v>230146.9</v>
      </c>
      <c r="H67" s="56">
        <f t="shared" si="11"/>
        <v>238330.3</v>
      </c>
    </row>
    <row r="68" spans="1:8" ht="94.5" outlineLevel="1" x14ac:dyDescent="0.25">
      <c r="A68" s="17" t="s">
        <v>16</v>
      </c>
      <c r="B68" s="10" t="s">
        <v>38</v>
      </c>
      <c r="C68" s="10" t="s">
        <v>27</v>
      </c>
      <c r="D68" s="10" t="s">
        <v>66</v>
      </c>
      <c r="E68" s="10">
        <v>100</v>
      </c>
      <c r="F68" s="56">
        <v>171071.1</v>
      </c>
      <c r="G68" s="56">
        <v>177913.9</v>
      </c>
      <c r="H68" s="56">
        <v>185030.5</v>
      </c>
    </row>
    <row r="69" spans="1:8" ht="47.25" outlineLevel="1" x14ac:dyDescent="0.25">
      <c r="A69" s="13" t="s">
        <v>23</v>
      </c>
      <c r="B69" s="10" t="s">
        <v>38</v>
      </c>
      <c r="C69" s="10" t="s">
        <v>27</v>
      </c>
      <c r="D69" s="10" t="s">
        <v>66</v>
      </c>
      <c r="E69" s="10">
        <v>200</v>
      </c>
      <c r="F69" s="56">
        <v>49178</v>
      </c>
      <c r="G69" s="56">
        <v>49416.1</v>
      </c>
      <c r="H69" s="56">
        <v>50482.9</v>
      </c>
    </row>
    <row r="70" spans="1:8" outlineLevel="1" x14ac:dyDescent="0.25">
      <c r="A70" s="13" t="s">
        <v>46</v>
      </c>
      <c r="B70" s="10" t="s">
        <v>38</v>
      </c>
      <c r="C70" s="10" t="s">
        <v>27</v>
      </c>
      <c r="D70" s="10" t="s">
        <v>66</v>
      </c>
      <c r="E70" s="10">
        <v>800</v>
      </c>
      <c r="F70" s="56">
        <v>2816.9</v>
      </c>
      <c r="G70" s="56">
        <v>2816.9</v>
      </c>
      <c r="H70" s="56">
        <v>2816.9</v>
      </c>
    </row>
    <row r="71" spans="1:8" ht="63" outlineLevel="1" x14ac:dyDescent="0.25">
      <c r="A71" s="13" t="s">
        <v>67</v>
      </c>
      <c r="B71" s="10" t="s">
        <v>38</v>
      </c>
      <c r="C71" s="10" t="s">
        <v>27</v>
      </c>
      <c r="D71" s="10" t="s">
        <v>68</v>
      </c>
      <c r="E71" s="10"/>
      <c r="F71" s="56">
        <f>F72</f>
        <v>13025.6</v>
      </c>
      <c r="G71" s="56">
        <f>G72</f>
        <v>13025.6</v>
      </c>
      <c r="H71" s="56">
        <f>H72</f>
        <v>13025.6</v>
      </c>
    </row>
    <row r="72" spans="1:8" outlineLevel="1" x14ac:dyDescent="0.25">
      <c r="A72" s="13" t="s">
        <v>46</v>
      </c>
      <c r="B72" s="10" t="s">
        <v>38</v>
      </c>
      <c r="C72" s="10" t="s">
        <v>27</v>
      </c>
      <c r="D72" s="10" t="s">
        <v>68</v>
      </c>
      <c r="E72" s="10">
        <v>800</v>
      </c>
      <c r="F72" s="56">
        <v>13025.6</v>
      </c>
      <c r="G72" s="56">
        <v>13025.6</v>
      </c>
      <c r="H72" s="56">
        <v>13025.6</v>
      </c>
    </row>
    <row r="73" spans="1:8" outlineLevel="1" x14ac:dyDescent="0.25">
      <c r="A73" s="13" t="s">
        <v>315</v>
      </c>
      <c r="B73" s="10" t="s">
        <v>38</v>
      </c>
      <c r="C73" s="10" t="s">
        <v>316</v>
      </c>
      <c r="D73" s="10"/>
      <c r="E73" s="10"/>
      <c r="F73" s="56">
        <f>F74+F84+F120</f>
        <v>565650.6</v>
      </c>
      <c r="G73" s="56">
        <f>G74+G84+G120</f>
        <v>549049.29999999993</v>
      </c>
      <c r="H73" s="56">
        <f>H74+H84+H120</f>
        <v>296368.8</v>
      </c>
    </row>
    <row r="74" spans="1:8" outlineLevel="1" x14ac:dyDescent="0.25">
      <c r="A74" s="13" t="s">
        <v>337</v>
      </c>
      <c r="B74" s="10" t="s">
        <v>38</v>
      </c>
      <c r="C74" s="10" t="s">
        <v>338</v>
      </c>
      <c r="D74" s="10"/>
      <c r="E74" s="10"/>
      <c r="F74" s="56">
        <f>F75</f>
        <v>64167.8</v>
      </c>
      <c r="G74" s="56">
        <f t="shared" ref="F74:H76" si="12">G75</f>
        <v>66734.5</v>
      </c>
      <c r="H74" s="56">
        <f t="shared" si="12"/>
        <v>69403.900000000009</v>
      </c>
    </row>
    <row r="75" spans="1:8" ht="31.5" outlineLevel="1" x14ac:dyDescent="0.25">
      <c r="A75" s="13" t="s">
        <v>325</v>
      </c>
      <c r="B75" s="10" t="s">
        <v>38</v>
      </c>
      <c r="C75" s="10" t="s">
        <v>338</v>
      </c>
      <c r="D75" s="10" t="s">
        <v>326</v>
      </c>
      <c r="E75" s="10"/>
      <c r="F75" s="56">
        <f t="shared" si="12"/>
        <v>64167.8</v>
      </c>
      <c r="G75" s="56">
        <f t="shared" si="12"/>
        <v>66734.5</v>
      </c>
      <c r="H75" s="56">
        <f t="shared" si="12"/>
        <v>69403.900000000009</v>
      </c>
    </row>
    <row r="76" spans="1:8" outlineLevel="1" x14ac:dyDescent="0.25">
      <c r="A76" s="13" t="s">
        <v>217</v>
      </c>
      <c r="B76" s="10" t="s">
        <v>38</v>
      </c>
      <c r="C76" s="10" t="s">
        <v>338</v>
      </c>
      <c r="D76" s="10" t="s">
        <v>332</v>
      </c>
      <c r="E76" s="10"/>
      <c r="F76" s="56">
        <f t="shared" si="12"/>
        <v>64167.8</v>
      </c>
      <c r="G76" s="56">
        <f t="shared" si="12"/>
        <v>66734.5</v>
      </c>
      <c r="H76" s="56">
        <f t="shared" si="12"/>
        <v>69403.900000000009</v>
      </c>
    </row>
    <row r="77" spans="1:8" ht="78.75" outlineLevel="1" x14ac:dyDescent="0.25">
      <c r="A77" s="13" t="s">
        <v>545</v>
      </c>
      <c r="B77" s="10" t="s">
        <v>38</v>
      </c>
      <c r="C77" s="10" t="s">
        <v>338</v>
      </c>
      <c r="D77" s="10" t="s">
        <v>339</v>
      </c>
      <c r="E77" s="10"/>
      <c r="F77" s="56">
        <f>F78+F80+F82</f>
        <v>64167.8</v>
      </c>
      <c r="G77" s="56">
        <f>G78+G80+G82</f>
        <v>66734.5</v>
      </c>
      <c r="H77" s="56">
        <f>H78+H80+H82</f>
        <v>69403.900000000009</v>
      </c>
    </row>
    <row r="78" spans="1:8" ht="78.75" outlineLevel="1" x14ac:dyDescent="0.25">
      <c r="A78" s="13" t="s">
        <v>340</v>
      </c>
      <c r="B78" s="10" t="s">
        <v>38</v>
      </c>
      <c r="C78" s="10" t="s">
        <v>338</v>
      </c>
      <c r="D78" s="10" t="s">
        <v>341</v>
      </c>
      <c r="E78" s="10"/>
      <c r="F78" s="56">
        <f>F79</f>
        <v>0.1</v>
      </c>
      <c r="G78" s="56">
        <f>G79</f>
        <v>0.1</v>
      </c>
      <c r="H78" s="56">
        <f>H79</f>
        <v>0.1</v>
      </c>
    </row>
    <row r="79" spans="1:8" ht="47.25" outlineLevel="1" x14ac:dyDescent="0.25">
      <c r="A79" s="13" t="s">
        <v>23</v>
      </c>
      <c r="B79" s="10" t="s">
        <v>38</v>
      </c>
      <c r="C79" s="10" t="s">
        <v>338</v>
      </c>
      <c r="D79" s="10" t="s">
        <v>341</v>
      </c>
      <c r="E79" s="10">
        <v>200</v>
      </c>
      <c r="F79" s="56">
        <v>0.1</v>
      </c>
      <c r="G79" s="56">
        <v>0.1</v>
      </c>
      <c r="H79" s="56">
        <v>0.1</v>
      </c>
    </row>
    <row r="80" spans="1:8" ht="63" outlineLevel="1" x14ac:dyDescent="0.25">
      <c r="A80" s="22" t="s">
        <v>342</v>
      </c>
      <c r="B80" s="10" t="s">
        <v>38</v>
      </c>
      <c r="C80" s="10" t="s">
        <v>338</v>
      </c>
      <c r="D80" s="10" t="s">
        <v>343</v>
      </c>
      <c r="E80" s="10"/>
      <c r="F80" s="56">
        <f>F81</f>
        <v>63502.3</v>
      </c>
      <c r="G80" s="56">
        <f>G81</f>
        <v>66042.399999999994</v>
      </c>
      <c r="H80" s="56">
        <f>H81</f>
        <v>68684.100000000006</v>
      </c>
    </row>
    <row r="81" spans="1:8" outlineLevel="1" x14ac:dyDescent="0.25">
      <c r="A81" s="23" t="s">
        <v>46</v>
      </c>
      <c r="B81" s="10" t="s">
        <v>38</v>
      </c>
      <c r="C81" s="10" t="s">
        <v>338</v>
      </c>
      <c r="D81" s="10" t="s">
        <v>343</v>
      </c>
      <c r="E81" s="10">
        <v>800</v>
      </c>
      <c r="F81" s="56">
        <v>63502.3</v>
      </c>
      <c r="G81" s="56">
        <v>66042.399999999994</v>
      </c>
      <c r="H81" s="56">
        <v>68684.100000000006</v>
      </c>
    </row>
    <row r="82" spans="1:8" ht="126" outlineLevel="1" x14ac:dyDescent="0.25">
      <c r="A82" s="23" t="s">
        <v>344</v>
      </c>
      <c r="B82" s="10" t="s">
        <v>38</v>
      </c>
      <c r="C82" s="10" t="s">
        <v>338</v>
      </c>
      <c r="D82" s="10" t="s">
        <v>345</v>
      </c>
      <c r="E82" s="10"/>
      <c r="F82" s="56">
        <f>F83</f>
        <v>665.4</v>
      </c>
      <c r="G82" s="56">
        <f>G83</f>
        <v>692</v>
      </c>
      <c r="H82" s="56">
        <f>H83</f>
        <v>719.7</v>
      </c>
    </row>
    <row r="83" spans="1:8" outlineLevel="1" x14ac:dyDescent="0.25">
      <c r="A83" s="23" t="s">
        <v>46</v>
      </c>
      <c r="B83" s="10" t="s">
        <v>38</v>
      </c>
      <c r="C83" s="10" t="s">
        <v>338</v>
      </c>
      <c r="D83" s="10" t="s">
        <v>345</v>
      </c>
      <c r="E83" s="10">
        <v>800</v>
      </c>
      <c r="F83" s="56">
        <v>665.4</v>
      </c>
      <c r="G83" s="56">
        <v>692</v>
      </c>
      <c r="H83" s="56">
        <v>719.7</v>
      </c>
    </row>
    <row r="84" spans="1:8" outlineLevel="1" x14ac:dyDescent="0.25">
      <c r="A84" s="22" t="s">
        <v>323</v>
      </c>
      <c r="B84" s="10" t="s">
        <v>38</v>
      </c>
      <c r="C84" s="10" t="s">
        <v>324</v>
      </c>
      <c r="D84" s="10"/>
      <c r="E84" s="10"/>
      <c r="F84" s="56">
        <f>F85</f>
        <v>467283.89999999997</v>
      </c>
      <c r="G84" s="56">
        <f>G85</f>
        <v>421716.19999999995</v>
      </c>
      <c r="H84" s="56">
        <f>H85</f>
        <v>166344.6</v>
      </c>
    </row>
    <row r="85" spans="1:8" ht="31.5" outlineLevel="1" x14ac:dyDescent="0.25">
      <c r="A85" s="22" t="s">
        <v>325</v>
      </c>
      <c r="B85" s="10" t="s">
        <v>38</v>
      </c>
      <c r="C85" s="10" t="s">
        <v>324</v>
      </c>
      <c r="D85" s="10" t="s">
        <v>326</v>
      </c>
      <c r="E85" s="10"/>
      <c r="F85" s="56">
        <f>F86+F106</f>
        <v>467283.89999999997</v>
      </c>
      <c r="G85" s="56">
        <f>G86+G106</f>
        <v>421716.19999999995</v>
      </c>
      <c r="H85" s="56">
        <f>H86+H106</f>
        <v>166344.6</v>
      </c>
    </row>
    <row r="86" spans="1:8" outlineLevel="1" x14ac:dyDescent="0.25">
      <c r="A86" s="22" t="s">
        <v>240</v>
      </c>
      <c r="B86" s="10" t="s">
        <v>38</v>
      </c>
      <c r="C86" s="10" t="s">
        <v>324</v>
      </c>
      <c r="D86" s="10" t="s">
        <v>346</v>
      </c>
      <c r="E86" s="10"/>
      <c r="F86" s="56">
        <f>F87</f>
        <v>255436.79999999999</v>
      </c>
      <c r="G86" s="56">
        <f>G87</f>
        <v>255371.59999999998</v>
      </c>
      <c r="H86" s="56">
        <f>H87</f>
        <v>0</v>
      </c>
    </row>
    <row r="87" spans="1:8" outlineLevel="1" x14ac:dyDescent="0.25">
      <c r="A87" s="22" t="s">
        <v>347</v>
      </c>
      <c r="B87" s="10" t="s">
        <v>38</v>
      </c>
      <c r="C87" s="10" t="s">
        <v>324</v>
      </c>
      <c r="D87" s="10" t="s">
        <v>348</v>
      </c>
      <c r="E87" s="10"/>
      <c r="F87" s="56">
        <f>F88+F90+F92+F94+F96+F98+F100+F102+F104</f>
        <v>255436.79999999999</v>
      </c>
      <c r="G87" s="56">
        <f>G88+G90+G92+G94+G96+G98+G100+G102+G104</f>
        <v>255371.59999999998</v>
      </c>
      <c r="H87" s="56">
        <f>H88+H90+H92+H94+H96+H98+H100+H102+H104</f>
        <v>0</v>
      </c>
    </row>
    <row r="88" spans="1:8" ht="78.75" outlineLevel="1" x14ac:dyDescent="0.25">
      <c r="A88" s="23" t="s">
        <v>546</v>
      </c>
      <c r="B88" s="10" t="s">
        <v>38</v>
      </c>
      <c r="C88" s="10" t="s">
        <v>324</v>
      </c>
      <c r="D88" s="10" t="s">
        <v>349</v>
      </c>
      <c r="E88" s="10"/>
      <c r="F88" s="56">
        <f>F89</f>
        <v>71213.100000000006</v>
      </c>
      <c r="G88" s="56">
        <f>G89</f>
        <v>0</v>
      </c>
      <c r="H88" s="56">
        <f>H89</f>
        <v>0</v>
      </c>
    </row>
    <row r="89" spans="1:8" ht="47.25" outlineLevel="1" x14ac:dyDescent="0.25">
      <c r="A89" s="17" t="s">
        <v>23</v>
      </c>
      <c r="B89" s="10" t="s">
        <v>38</v>
      </c>
      <c r="C89" s="10" t="s">
        <v>324</v>
      </c>
      <c r="D89" s="10" t="s">
        <v>349</v>
      </c>
      <c r="E89" s="10">
        <v>200</v>
      </c>
      <c r="F89" s="56">
        <v>71213.100000000006</v>
      </c>
      <c r="G89" s="56">
        <v>0</v>
      </c>
      <c r="H89" s="56">
        <v>0</v>
      </c>
    </row>
    <row r="90" spans="1:8" ht="78.75" outlineLevel="1" x14ac:dyDescent="0.25">
      <c r="A90" s="23" t="s">
        <v>547</v>
      </c>
      <c r="B90" s="10" t="s">
        <v>38</v>
      </c>
      <c r="C90" s="10" t="s">
        <v>324</v>
      </c>
      <c r="D90" s="10" t="s">
        <v>350</v>
      </c>
      <c r="E90" s="10"/>
      <c r="F90" s="56">
        <f>F91</f>
        <v>105343.4</v>
      </c>
      <c r="G90" s="56">
        <f>G91</f>
        <v>0</v>
      </c>
      <c r="H90" s="56">
        <f>H91</f>
        <v>0</v>
      </c>
    </row>
    <row r="91" spans="1:8" ht="47.25" outlineLevel="1" x14ac:dyDescent="0.25">
      <c r="A91" s="17" t="s">
        <v>23</v>
      </c>
      <c r="B91" s="10" t="s">
        <v>38</v>
      </c>
      <c r="C91" s="10" t="s">
        <v>324</v>
      </c>
      <c r="D91" s="10" t="s">
        <v>350</v>
      </c>
      <c r="E91" s="10">
        <v>200</v>
      </c>
      <c r="F91" s="56">
        <v>105343.4</v>
      </c>
      <c r="G91" s="56">
        <v>0</v>
      </c>
      <c r="H91" s="56">
        <v>0</v>
      </c>
    </row>
    <row r="92" spans="1:8" ht="78.75" outlineLevel="1" x14ac:dyDescent="0.25">
      <c r="A92" s="23" t="s">
        <v>548</v>
      </c>
      <c r="B92" s="10" t="s">
        <v>38</v>
      </c>
      <c r="C92" s="10" t="s">
        <v>324</v>
      </c>
      <c r="D92" s="10" t="s">
        <v>351</v>
      </c>
      <c r="E92" s="10"/>
      <c r="F92" s="56">
        <f>F93</f>
        <v>40983.800000000003</v>
      </c>
      <c r="G92" s="56">
        <f>G93</f>
        <v>0</v>
      </c>
      <c r="H92" s="56">
        <f>H93</f>
        <v>0</v>
      </c>
    </row>
    <row r="93" spans="1:8" ht="47.25" outlineLevel="1" x14ac:dyDescent="0.25">
      <c r="A93" s="17" t="s">
        <v>23</v>
      </c>
      <c r="B93" s="10" t="s">
        <v>38</v>
      </c>
      <c r="C93" s="10" t="s">
        <v>324</v>
      </c>
      <c r="D93" s="10" t="s">
        <v>351</v>
      </c>
      <c r="E93" s="10">
        <v>200</v>
      </c>
      <c r="F93" s="56">
        <v>40983.800000000003</v>
      </c>
      <c r="G93" s="56">
        <v>0</v>
      </c>
      <c r="H93" s="56">
        <v>0</v>
      </c>
    </row>
    <row r="94" spans="1:8" ht="78.75" outlineLevel="1" x14ac:dyDescent="0.25">
      <c r="A94" s="23" t="s">
        <v>549</v>
      </c>
      <c r="B94" s="10" t="s">
        <v>38</v>
      </c>
      <c r="C94" s="10" t="s">
        <v>324</v>
      </c>
      <c r="D94" s="10" t="s">
        <v>352</v>
      </c>
      <c r="E94" s="10"/>
      <c r="F94" s="56">
        <f>F95</f>
        <v>32459.7</v>
      </c>
      <c r="G94" s="56">
        <f>G95</f>
        <v>0</v>
      </c>
      <c r="H94" s="56">
        <f>H95</f>
        <v>0</v>
      </c>
    </row>
    <row r="95" spans="1:8" ht="47.25" outlineLevel="1" x14ac:dyDescent="0.25">
      <c r="A95" s="17" t="s">
        <v>23</v>
      </c>
      <c r="B95" s="10" t="s">
        <v>38</v>
      </c>
      <c r="C95" s="10" t="s">
        <v>324</v>
      </c>
      <c r="D95" s="10" t="s">
        <v>352</v>
      </c>
      <c r="E95" s="10">
        <v>200</v>
      </c>
      <c r="F95" s="56">
        <v>32459.7</v>
      </c>
      <c r="G95" s="56">
        <v>0</v>
      </c>
      <c r="H95" s="56">
        <v>0</v>
      </c>
    </row>
    <row r="96" spans="1:8" ht="78.75" outlineLevel="1" x14ac:dyDescent="0.25">
      <c r="A96" s="23" t="s">
        <v>550</v>
      </c>
      <c r="B96" s="10" t="s">
        <v>38</v>
      </c>
      <c r="C96" s="10" t="s">
        <v>324</v>
      </c>
      <c r="D96" s="10" t="s">
        <v>353</v>
      </c>
      <c r="E96" s="10"/>
      <c r="F96" s="56">
        <f>F97</f>
        <v>0</v>
      </c>
      <c r="G96" s="56">
        <f>G97</f>
        <v>78226.7</v>
      </c>
      <c r="H96" s="56">
        <f>H97</f>
        <v>0</v>
      </c>
    </row>
    <row r="97" spans="1:8" ht="47.25" outlineLevel="1" x14ac:dyDescent="0.25">
      <c r="A97" s="17" t="s">
        <v>23</v>
      </c>
      <c r="B97" s="10" t="s">
        <v>38</v>
      </c>
      <c r="C97" s="10" t="s">
        <v>324</v>
      </c>
      <c r="D97" s="10" t="s">
        <v>353</v>
      </c>
      <c r="E97" s="10">
        <v>200</v>
      </c>
      <c r="F97" s="56">
        <v>0</v>
      </c>
      <c r="G97" s="56">
        <v>78226.7</v>
      </c>
      <c r="H97" s="56">
        <v>0</v>
      </c>
    </row>
    <row r="98" spans="1:8" ht="78.75" outlineLevel="1" x14ac:dyDescent="0.25">
      <c r="A98" s="23" t="s">
        <v>551</v>
      </c>
      <c r="B98" s="10" t="s">
        <v>38</v>
      </c>
      <c r="C98" s="10" t="s">
        <v>324</v>
      </c>
      <c r="D98" s="10" t="s">
        <v>354</v>
      </c>
      <c r="E98" s="10"/>
      <c r="F98" s="56">
        <f>F99</f>
        <v>0</v>
      </c>
      <c r="G98" s="56">
        <f>G99</f>
        <v>79523.399999999994</v>
      </c>
      <c r="H98" s="56">
        <f>H99</f>
        <v>0</v>
      </c>
    </row>
    <row r="99" spans="1:8" ht="47.25" outlineLevel="1" x14ac:dyDescent="0.25">
      <c r="A99" s="17" t="s">
        <v>23</v>
      </c>
      <c r="B99" s="10" t="s">
        <v>38</v>
      </c>
      <c r="C99" s="10" t="s">
        <v>324</v>
      </c>
      <c r="D99" s="10" t="s">
        <v>354</v>
      </c>
      <c r="E99" s="10">
        <v>200</v>
      </c>
      <c r="F99" s="56">
        <v>0</v>
      </c>
      <c r="G99" s="56">
        <v>79523.399999999994</v>
      </c>
      <c r="H99" s="56">
        <v>0</v>
      </c>
    </row>
    <row r="100" spans="1:8" ht="78.75" outlineLevel="1" x14ac:dyDescent="0.25">
      <c r="A100" s="23" t="s">
        <v>552</v>
      </c>
      <c r="B100" s="10" t="s">
        <v>38</v>
      </c>
      <c r="C100" s="10" t="s">
        <v>324</v>
      </c>
      <c r="D100" s="10" t="s">
        <v>355</v>
      </c>
      <c r="E100" s="10"/>
      <c r="F100" s="56">
        <f>F101</f>
        <v>0</v>
      </c>
      <c r="G100" s="56">
        <f>G101</f>
        <v>50559.8</v>
      </c>
      <c r="H100" s="56">
        <f>H101</f>
        <v>0</v>
      </c>
    </row>
    <row r="101" spans="1:8" ht="47.25" outlineLevel="1" x14ac:dyDescent="0.25">
      <c r="A101" s="17" t="s">
        <v>23</v>
      </c>
      <c r="B101" s="10" t="s">
        <v>38</v>
      </c>
      <c r="C101" s="10" t="s">
        <v>324</v>
      </c>
      <c r="D101" s="10" t="s">
        <v>355</v>
      </c>
      <c r="E101" s="10">
        <v>200</v>
      </c>
      <c r="F101" s="56">
        <v>0</v>
      </c>
      <c r="G101" s="56">
        <v>50559.8</v>
      </c>
      <c r="H101" s="56">
        <v>0</v>
      </c>
    </row>
    <row r="102" spans="1:8" ht="78.75" outlineLevel="1" x14ac:dyDescent="0.25">
      <c r="A102" s="23" t="s">
        <v>553</v>
      </c>
      <c r="B102" s="10" t="s">
        <v>38</v>
      </c>
      <c r="C102" s="10" t="s">
        <v>324</v>
      </c>
      <c r="D102" s="10" t="s">
        <v>356</v>
      </c>
      <c r="E102" s="10"/>
      <c r="F102" s="56">
        <f>F103</f>
        <v>0</v>
      </c>
      <c r="G102" s="56">
        <f>G103</f>
        <v>41690.1</v>
      </c>
      <c r="H102" s="56">
        <f>H103</f>
        <v>0</v>
      </c>
    </row>
    <row r="103" spans="1:8" ht="47.25" outlineLevel="1" x14ac:dyDescent="0.25">
      <c r="A103" s="17" t="s">
        <v>23</v>
      </c>
      <c r="B103" s="10" t="s">
        <v>38</v>
      </c>
      <c r="C103" s="10" t="s">
        <v>324</v>
      </c>
      <c r="D103" s="10" t="s">
        <v>356</v>
      </c>
      <c r="E103" s="10">
        <v>200</v>
      </c>
      <c r="F103" s="56">
        <v>0</v>
      </c>
      <c r="G103" s="56">
        <v>41690.1</v>
      </c>
      <c r="H103" s="56">
        <v>0</v>
      </c>
    </row>
    <row r="104" spans="1:8" ht="78.75" outlineLevel="1" x14ac:dyDescent="0.25">
      <c r="A104" s="23" t="s">
        <v>554</v>
      </c>
      <c r="B104" s="10" t="s">
        <v>38</v>
      </c>
      <c r="C104" s="10" t="s">
        <v>324</v>
      </c>
      <c r="D104" s="10" t="s">
        <v>357</v>
      </c>
      <c r="E104" s="10"/>
      <c r="F104" s="56">
        <f>F105</f>
        <v>5436.8</v>
      </c>
      <c r="G104" s="56">
        <f>G105</f>
        <v>5371.6</v>
      </c>
      <c r="H104" s="56">
        <f>H105</f>
        <v>0</v>
      </c>
    </row>
    <row r="105" spans="1:8" ht="47.25" outlineLevel="1" x14ac:dyDescent="0.25">
      <c r="A105" s="17" t="s">
        <v>23</v>
      </c>
      <c r="B105" s="10" t="s">
        <v>38</v>
      </c>
      <c r="C105" s="10" t="s">
        <v>324</v>
      </c>
      <c r="D105" s="10" t="s">
        <v>357</v>
      </c>
      <c r="E105" s="10">
        <v>200</v>
      </c>
      <c r="F105" s="56">
        <v>5436.8</v>
      </c>
      <c r="G105" s="56">
        <v>5371.6</v>
      </c>
      <c r="H105" s="56">
        <v>0</v>
      </c>
    </row>
    <row r="106" spans="1:8" ht="31.5" outlineLevel="1" x14ac:dyDescent="0.25">
      <c r="A106" s="17" t="s">
        <v>203</v>
      </c>
      <c r="B106" s="10" t="s">
        <v>38</v>
      </c>
      <c r="C106" s="10" t="s">
        <v>324</v>
      </c>
      <c r="D106" s="10" t="s">
        <v>327</v>
      </c>
      <c r="E106" s="10"/>
      <c r="F106" s="56">
        <f>F107</f>
        <v>211847.09999999998</v>
      </c>
      <c r="G106" s="56">
        <f>G107</f>
        <v>166344.6</v>
      </c>
      <c r="H106" s="56">
        <f>H107</f>
        <v>166344.6</v>
      </c>
    </row>
    <row r="107" spans="1:8" ht="47.25" outlineLevel="1" x14ac:dyDescent="0.25">
      <c r="A107" s="17" t="s">
        <v>328</v>
      </c>
      <c r="B107" s="10" t="s">
        <v>38</v>
      </c>
      <c r="C107" s="10" t="s">
        <v>324</v>
      </c>
      <c r="D107" s="10" t="s">
        <v>329</v>
      </c>
      <c r="E107" s="10"/>
      <c r="F107" s="56">
        <f>F108+F110+F112+F114+F116+F118</f>
        <v>211847.09999999998</v>
      </c>
      <c r="G107" s="56">
        <f>G108+G110+G112+G114+G116+G118</f>
        <v>166344.6</v>
      </c>
      <c r="H107" s="56">
        <f>H108+H110+H112+H114+H116+H118</f>
        <v>166344.6</v>
      </c>
    </row>
    <row r="108" spans="1:8" ht="63" outlineLevel="1" x14ac:dyDescent="0.25">
      <c r="A108" s="23" t="s">
        <v>565</v>
      </c>
      <c r="B108" s="10" t="s">
        <v>38</v>
      </c>
      <c r="C108" s="10" t="s">
        <v>324</v>
      </c>
      <c r="D108" s="10" t="s">
        <v>358</v>
      </c>
      <c r="E108" s="10"/>
      <c r="F108" s="56">
        <f>F109</f>
        <v>111.7</v>
      </c>
      <c r="G108" s="56">
        <f>G109</f>
        <v>0</v>
      </c>
      <c r="H108" s="56">
        <f>H109</f>
        <v>0</v>
      </c>
    </row>
    <row r="109" spans="1:8" ht="47.25" outlineLevel="1" x14ac:dyDescent="0.25">
      <c r="A109" s="23" t="s">
        <v>359</v>
      </c>
      <c r="B109" s="10" t="s">
        <v>38</v>
      </c>
      <c r="C109" s="10" t="s">
        <v>324</v>
      </c>
      <c r="D109" s="10" t="s">
        <v>358</v>
      </c>
      <c r="E109" s="10">
        <v>400</v>
      </c>
      <c r="F109" s="56">
        <v>111.7</v>
      </c>
      <c r="G109" s="56">
        <v>0</v>
      </c>
      <c r="H109" s="56">
        <v>0</v>
      </c>
    </row>
    <row r="110" spans="1:8" ht="110.25" outlineLevel="1" x14ac:dyDescent="0.25">
      <c r="A110" s="23" t="s">
        <v>555</v>
      </c>
      <c r="B110" s="10" t="s">
        <v>38</v>
      </c>
      <c r="C110" s="10" t="s">
        <v>324</v>
      </c>
      <c r="D110" s="10" t="s">
        <v>360</v>
      </c>
      <c r="E110" s="10"/>
      <c r="F110" s="56">
        <f>F111</f>
        <v>14631.2</v>
      </c>
      <c r="G110" s="56">
        <f>G111</f>
        <v>0</v>
      </c>
      <c r="H110" s="56">
        <f>H111</f>
        <v>0</v>
      </c>
    </row>
    <row r="111" spans="1:8" ht="47.25" outlineLevel="1" x14ac:dyDescent="0.25">
      <c r="A111" s="23" t="s">
        <v>359</v>
      </c>
      <c r="B111" s="10" t="s">
        <v>38</v>
      </c>
      <c r="C111" s="10" t="s">
        <v>324</v>
      </c>
      <c r="D111" s="10" t="s">
        <v>360</v>
      </c>
      <c r="E111" s="10">
        <v>400</v>
      </c>
      <c r="F111" s="56">
        <v>14631.2</v>
      </c>
      <c r="G111" s="56">
        <v>0</v>
      </c>
      <c r="H111" s="56">
        <v>0</v>
      </c>
    </row>
    <row r="112" spans="1:8" ht="63" outlineLevel="1" x14ac:dyDescent="0.25">
      <c r="A112" s="23" t="s">
        <v>361</v>
      </c>
      <c r="B112" s="10" t="s">
        <v>38</v>
      </c>
      <c r="C112" s="10" t="s">
        <v>324</v>
      </c>
      <c r="D112" s="10" t="s">
        <v>362</v>
      </c>
      <c r="E112" s="10"/>
      <c r="F112" s="56">
        <f>F113</f>
        <v>121441.9</v>
      </c>
      <c r="G112" s="56">
        <f>G113</f>
        <v>0</v>
      </c>
      <c r="H112" s="56">
        <f>H113</f>
        <v>0</v>
      </c>
    </row>
    <row r="113" spans="1:8" ht="47.25" outlineLevel="1" x14ac:dyDescent="0.25">
      <c r="A113" s="23" t="s">
        <v>359</v>
      </c>
      <c r="B113" s="10" t="s">
        <v>38</v>
      </c>
      <c r="C113" s="10" t="s">
        <v>324</v>
      </c>
      <c r="D113" s="10" t="s">
        <v>362</v>
      </c>
      <c r="E113" s="10">
        <v>400</v>
      </c>
      <c r="F113" s="56">
        <v>121441.9</v>
      </c>
      <c r="G113" s="56">
        <v>0</v>
      </c>
      <c r="H113" s="56">
        <v>0</v>
      </c>
    </row>
    <row r="114" spans="1:8" ht="94.5" outlineLevel="1" x14ac:dyDescent="0.25">
      <c r="A114" s="23" t="s">
        <v>363</v>
      </c>
      <c r="B114" s="10" t="s">
        <v>38</v>
      </c>
      <c r="C114" s="10" t="s">
        <v>324</v>
      </c>
      <c r="D114" s="10" t="s">
        <v>364</v>
      </c>
      <c r="E114" s="10"/>
      <c r="F114" s="56">
        <f>F115</f>
        <v>71493.100000000006</v>
      </c>
      <c r="G114" s="56">
        <f>G115</f>
        <v>162859.4</v>
      </c>
      <c r="H114" s="56">
        <f>H115</f>
        <v>162859.4</v>
      </c>
    </row>
    <row r="115" spans="1:8" ht="47.25" outlineLevel="1" x14ac:dyDescent="0.25">
      <c r="A115" s="13" t="s">
        <v>23</v>
      </c>
      <c r="B115" s="10" t="s">
        <v>38</v>
      </c>
      <c r="C115" s="10" t="s">
        <v>324</v>
      </c>
      <c r="D115" s="10" t="s">
        <v>364</v>
      </c>
      <c r="E115" s="10">
        <v>200</v>
      </c>
      <c r="F115" s="56">
        <v>71493.100000000006</v>
      </c>
      <c r="G115" s="56">
        <v>162859.4</v>
      </c>
      <c r="H115" s="56">
        <v>162859.4</v>
      </c>
    </row>
    <row r="116" spans="1:8" ht="141" customHeight="1" outlineLevel="1" x14ac:dyDescent="0.25">
      <c r="A116" s="23" t="s">
        <v>365</v>
      </c>
      <c r="B116" s="10" t="s">
        <v>38</v>
      </c>
      <c r="C116" s="10" t="s">
        <v>324</v>
      </c>
      <c r="D116" s="10" t="s">
        <v>366</v>
      </c>
      <c r="E116" s="10"/>
      <c r="F116" s="56">
        <f>F117</f>
        <v>2188.3000000000002</v>
      </c>
      <c r="G116" s="56">
        <f>G117</f>
        <v>0</v>
      </c>
      <c r="H116" s="56">
        <f>H117</f>
        <v>0</v>
      </c>
    </row>
    <row r="117" spans="1:8" ht="47.25" outlineLevel="1" x14ac:dyDescent="0.25">
      <c r="A117" s="17" t="s">
        <v>23</v>
      </c>
      <c r="B117" s="10" t="s">
        <v>38</v>
      </c>
      <c r="C117" s="10" t="s">
        <v>324</v>
      </c>
      <c r="D117" s="10" t="s">
        <v>366</v>
      </c>
      <c r="E117" s="10">
        <v>200</v>
      </c>
      <c r="F117" s="56">
        <v>2188.3000000000002</v>
      </c>
      <c r="G117" s="56">
        <v>0</v>
      </c>
      <c r="H117" s="56">
        <v>0</v>
      </c>
    </row>
    <row r="118" spans="1:8" ht="78.75" outlineLevel="1" x14ac:dyDescent="0.25">
      <c r="A118" s="17" t="s">
        <v>367</v>
      </c>
      <c r="B118" s="10" t="s">
        <v>38</v>
      </c>
      <c r="C118" s="10" t="s">
        <v>324</v>
      </c>
      <c r="D118" s="10" t="s">
        <v>368</v>
      </c>
      <c r="E118" s="10"/>
      <c r="F118" s="56">
        <f>F119</f>
        <v>1980.9</v>
      </c>
      <c r="G118" s="56">
        <f>G119</f>
        <v>3485.2</v>
      </c>
      <c r="H118" s="56">
        <f>H119</f>
        <v>3485.2</v>
      </c>
    </row>
    <row r="119" spans="1:8" ht="47.25" outlineLevel="1" x14ac:dyDescent="0.25">
      <c r="A119" s="17" t="s">
        <v>23</v>
      </c>
      <c r="B119" s="10" t="s">
        <v>38</v>
      </c>
      <c r="C119" s="10" t="s">
        <v>324</v>
      </c>
      <c r="D119" s="10" t="s">
        <v>368</v>
      </c>
      <c r="E119" s="10">
        <v>200</v>
      </c>
      <c r="F119" s="56">
        <v>1980.9</v>
      </c>
      <c r="G119" s="56">
        <v>3485.2</v>
      </c>
      <c r="H119" s="56">
        <v>3485.2</v>
      </c>
    </row>
    <row r="120" spans="1:8" ht="31.5" outlineLevel="1" x14ac:dyDescent="0.25">
      <c r="A120" s="17" t="s">
        <v>369</v>
      </c>
      <c r="B120" s="10" t="s">
        <v>38</v>
      </c>
      <c r="C120" s="10" t="s">
        <v>370</v>
      </c>
      <c r="D120" s="10"/>
      <c r="E120" s="10"/>
      <c r="F120" s="56">
        <f>F121+F130</f>
        <v>34198.9</v>
      </c>
      <c r="G120" s="56">
        <f>G121+G130</f>
        <v>60598.6</v>
      </c>
      <c r="H120" s="56">
        <f>H121+H130</f>
        <v>60620.3</v>
      </c>
    </row>
    <row r="121" spans="1:8" ht="47.25" outlineLevel="1" x14ac:dyDescent="0.25">
      <c r="A121" s="17" t="s">
        <v>371</v>
      </c>
      <c r="B121" s="10" t="s">
        <v>38</v>
      </c>
      <c r="C121" s="10" t="s">
        <v>370</v>
      </c>
      <c r="D121" s="10" t="s">
        <v>372</v>
      </c>
      <c r="E121" s="10"/>
      <c r="F121" s="56">
        <f t="shared" ref="F121:H122" si="13">F122</f>
        <v>1597.8</v>
      </c>
      <c r="G121" s="56">
        <f t="shared" si="13"/>
        <v>1618.6</v>
      </c>
      <c r="H121" s="56">
        <f t="shared" si="13"/>
        <v>1640.2999999999997</v>
      </c>
    </row>
    <row r="122" spans="1:8" ht="31.5" outlineLevel="1" x14ac:dyDescent="0.25">
      <c r="A122" s="17" t="s">
        <v>203</v>
      </c>
      <c r="B122" s="10" t="s">
        <v>38</v>
      </c>
      <c r="C122" s="10" t="s">
        <v>370</v>
      </c>
      <c r="D122" s="10" t="s">
        <v>373</v>
      </c>
      <c r="E122" s="10"/>
      <c r="F122" s="56">
        <f t="shared" si="13"/>
        <v>1597.8</v>
      </c>
      <c r="G122" s="56">
        <f t="shared" si="13"/>
        <v>1618.6</v>
      </c>
      <c r="H122" s="56">
        <f t="shared" si="13"/>
        <v>1640.2999999999997</v>
      </c>
    </row>
    <row r="123" spans="1:8" ht="47.25" outlineLevel="1" x14ac:dyDescent="0.25">
      <c r="A123" s="17" t="s">
        <v>374</v>
      </c>
      <c r="B123" s="10" t="s">
        <v>38</v>
      </c>
      <c r="C123" s="10" t="s">
        <v>370</v>
      </c>
      <c r="D123" s="10" t="s">
        <v>375</v>
      </c>
      <c r="E123" s="10"/>
      <c r="F123" s="56">
        <f>F126+F124+F128</f>
        <v>1597.8</v>
      </c>
      <c r="G123" s="56">
        <f>G126+G124+G128</f>
        <v>1618.6</v>
      </c>
      <c r="H123" s="56">
        <f>H126+H124+H128</f>
        <v>1640.2999999999997</v>
      </c>
    </row>
    <row r="124" spans="1:8" ht="47.25" outlineLevel="1" x14ac:dyDescent="0.25">
      <c r="A124" s="17" t="s">
        <v>376</v>
      </c>
      <c r="B124" s="10" t="s">
        <v>38</v>
      </c>
      <c r="C124" s="10" t="s">
        <v>370</v>
      </c>
      <c r="D124" s="10" t="s">
        <v>377</v>
      </c>
      <c r="E124" s="10"/>
      <c r="F124" s="56">
        <f>F125</f>
        <v>48</v>
      </c>
      <c r="G124" s="56">
        <f>G125</f>
        <v>49.9</v>
      </c>
      <c r="H124" s="56">
        <f>H125</f>
        <v>51.9</v>
      </c>
    </row>
    <row r="125" spans="1:8" ht="49.5" customHeight="1" outlineLevel="1" x14ac:dyDescent="0.25">
      <c r="A125" s="17" t="s">
        <v>23</v>
      </c>
      <c r="B125" s="10" t="s">
        <v>38</v>
      </c>
      <c r="C125" s="10" t="s">
        <v>370</v>
      </c>
      <c r="D125" s="10" t="s">
        <v>377</v>
      </c>
      <c r="E125" s="10">
        <v>200</v>
      </c>
      <c r="F125" s="56">
        <v>48</v>
      </c>
      <c r="G125" s="56">
        <v>49.9</v>
      </c>
      <c r="H125" s="56">
        <v>51.9</v>
      </c>
    </row>
    <row r="126" spans="1:8" ht="66" customHeight="1" outlineLevel="1" x14ac:dyDescent="0.25">
      <c r="A126" s="23" t="s">
        <v>378</v>
      </c>
      <c r="B126" s="10" t="s">
        <v>38</v>
      </c>
      <c r="C126" s="10" t="s">
        <v>370</v>
      </c>
      <c r="D126" s="10" t="s">
        <v>379</v>
      </c>
      <c r="E126" s="10"/>
      <c r="F126" s="56">
        <f>F127</f>
        <v>475.5</v>
      </c>
      <c r="G126" s="56">
        <f>G127</f>
        <v>494.6</v>
      </c>
      <c r="H126" s="56">
        <f>H127</f>
        <v>514.29999999999995</v>
      </c>
    </row>
    <row r="127" spans="1:8" ht="47.25" outlineLevel="1" x14ac:dyDescent="0.25">
      <c r="A127" s="17" t="s">
        <v>23</v>
      </c>
      <c r="B127" s="10" t="s">
        <v>38</v>
      </c>
      <c r="C127" s="10" t="s">
        <v>370</v>
      </c>
      <c r="D127" s="10" t="s">
        <v>379</v>
      </c>
      <c r="E127" s="10">
        <v>200</v>
      </c>
      <c r="F127" s="56">
        <v>475.5</v>
      </c>
      <c r="G127" s="56">
        <v>494.6</v>
      </c>
      <c r="H127" s="56">
        <v>514.29999999999995</v>
      </c>
    </row>
    <row r="128" spans="1:8" ht="195" customHeight="1" outlineLevel="1" x14ac:dyDescent="0.25">
      <c r="A128" s="60" t="s">
        <v>566</v>
      </c>
      <c r="B128" s="10" t="s">
        <v>38</v>
      </c>
      <c r="C128" s="10" t="s">
        <v>370</v>
      </c>
      <c r="D128" s="10" t="s">
        <v>380</v>
      </c>
      <c r="E128" s="10"/>
      <c r="F128" s="56">
        <f>F129</f>
        <v>1074.3</v>
      </c>
      <c r="G128" s="56">
        <f>G129</f>
        <v>1074.0999999999999</v>
      </c>
      <c r="H128" s="56">
        <f>H129</f>
        <v>1074.0999999999999</v>
      </c>
    </row>
    <row r="129" spans="1:8" outlineLevel="1" x14ac:dyDescent="0.25">
      <c r="A129" s="19" t="s">
        <v>46</v>
      </c>
      <c r="B129" s="10" t="s">
        <v>38</v>
      </c>
      <c r="C129" s="10" t="s">
        <v>370</v>
      </c>
      <c r="D129" s="10" t="s">
        <v>380</v>
      </c>
      <c r="E129" s="10">
        <v>800</v>
      </c>
      <c r="F129" s="56">
        <v>1074.3</v>
      </c>
      <c r="G129" s="56">
        <v>1074.0999999999999</v>
      </c>
      <c r="H129" s="56">
        <v>1074.0999999999999</v>
      </c>
    </row>
    <row r="130" spans="1:8" ht="78.75" outlineLevel="1" x14ac:dyDescent="0.25">
      <c r="A130" s="19" t="s">
        <v>381</v>
      </c>
      <c r="B130" s="10" t="s">
        <v>38</v>
      </c>
      <c r="C130" s="10" t="s">
        <v>370</v>
      </c>
      <c r="D130" s="10" t="s">
        <v>382</v>
      </c>
      <c r="E130" s="10"/>
      <c r="F130" s="56">
        <f>F131</f>
        <v>32601.1</v>
      </c>
      <c r="G130" s="56">
        <f>G131</f>
        <v>58980</v>
      </c>
      <c r="H130" s="56">
        <f>H131</f>
        <v>58980</v>
      </c>
    </row>
    <row r="131" spans="1:8" ht="31.5" outlineLevel="1" x14ac:dyDescent="0.25">
      <c r="A131" s="19" t="s">
        <v>203</v>
      </c>
      <c r="B131" s="10" t="s">
        <v>38</v>
      </c>
      <c r="C131" s="10" t="s">
        <v>370</v>
      </c>
      <c r="D131" s="10" t="s">
        <v>383</v>
      </c>
      <c r="E131" s="10"/>
      <c r="F131" s="56">
        <f>F132+F137</f>
        <v>32601.1</v>
      </c>
      <c r="G131" s="56">
        <f>G132+G137</f>
        <v>58980</v>
      </c>
      <c r="H131" s="56">
        <f>H132+H137</f>
        <v>58980</v>
      </c>
    </row>
    <row r="132" spans="1:8" ht="47.25" outlineLevel="1" x14ac:dyDescent="0.25">
      <c r="A132" s="19" t="s">
        <v>384</v>
      </c>
      <c r="B132" s="10" t="s">
        <v>38</v>
      </c>
      <c r="C132" s="10" t="s">
        <v>370</v>
      </c>
      <c r="D132" s="10" t="s">
        <v>385</v>
      </c>
      <c r="E132" s="10"/>
      <c r="F132" s="56">
        <f>F133+F135</f>
        <v>3145.1000000000004</v>
      </c>
      <c r="G132" s="56">
        <f>G133+G135</f>
        <v>49942.400000000001</v>
      </c>
      <c r="H132" s="56">
        <f>H133+H135</f>
        <v>49942.400000000001</v>
      </c>
    </row>
    <row r="133" spans="1:8" outlineLevel="1" x14ac:dyDescent="0.25">
      <c r="A133" s="19" t="s">
        <v>386</v>
      </c>
      <c r="B133" s="10" t="s">
        <v>38</v>
      </c>
      <c r="C133" s="10" t="s">
        <v>370</v>
      </c>
      <c r="D133" s="10" t="s">
        <v>387</v>
      </c>
      <c r="E133" s="10"/>
      <c r="F133" s="56">
        <v>1047.2</v>
      </c>
      <c r="G133" s="56">
        <v>793.9</v>
      </c>
      <c r="H133" s="56">
        <v>793.9</v>
      </c>
    </row>
    <row r="134" spans="1:8" ht="47.25" outlineLevel="1" x14ac:dyDescent="0.25">
      <c r="A134" s="19" t="s">
        <v>23</v>
      </c>
      <c r="B134" s="10" t="s">
        <v>38</v>
      </c>
      <c r="C134" s="10" t="s">
        <v>370</v>
      </c>
      <c r="D134" s="10" t="s">
        <v>387</v>
      </c>
      <c r="E134" s="10">
        <v>200</v>
      </c>
      <c r="F134" s="56">
        <v>1047.2</v>
      </c>
      <c r="G134" s="56">
        <v>793.9</v>
      </c>
      <c r="H134" s="56">
        <v>793.9</v>
      </c>
    </row>
    <row r="135" spans="1:8" outlineLevel="1" x14ac:dyDescent="0.25">
      <c r="A135" s="19" t="s">
        <v>388</v>
      </c>
      <c r="B135" s="10" t="s">
        <v>38</v>
      </c>
      <c r="C135" s="10" t="s">
        <v>370</v>
      </c>
      <c r="D135" s="10" t="s">
        <v>389</v>
      </c>
      <c r="E135" s="10"/>
      <c r="F135" s="56">
        <f>F136</f>
        <v>2097.9</v>
      </c>
      <c r="G135" s="56">
        <f>G136</f>
        <v>49148.5</v>
      </c>
      <c r="H135" s="56">
        <f>H136</f>
        <v>49148.5</v>
      </c>
    </row>
    <row r="136" spans="1:8" ht="47.25" outlineLevel="1" x14ac:dyDescent="0.25">
      <c r="A136" s="19" t="s">
        <v>23</v>
      </c>
      <c r="B136" s="10" t="s">
        <v>38</v>
      </c>
      <c r="C136" s="10" t="s">
        <v>370</v>
      </c>
      <c r="D136" s="10" t="s">
        <v>389</v>
      </c>
      <c r="E136" s="10">
        <v>200</v>
      </c>
      <c r="F136" s="56">
        <v>2097.9</v>
      </c>
      <c r="G136" s="56">
        <v>49148.5</v>
      </c>
      <c r="H136" s="56">
        <v>49148.5</v>
      </c>
    </row>
    <row r="137" spans="1:8" ht="63" outlineLevel="1" x14ac:dyDescent="0.25">
      <c r="A137" s="19" t="s">
        <v>390</v>
      </c>
      <c r="B137" s="10" t="s">
        <v>38</v>
      </c>
      <c r="C137" s="10" t="s">
        <v>370</v>
      </c>
      <c r="D137" s="10" t="s">
        <v>391</v>
      </c>
      <c r="E137" s="10"/>
      <c r="F137" s="56">
        <f>F138+F140</f>
        <v>29456</v>
      </c>
      <c r="G137" s="56">
        <f>G138+G140</f>
        <v>9037.6</v>
      </c>
      <c r="H137" s="56">
        <f>H138+H140</f>
        <v>9037.6</v>
      </c>
    </row>
    <row r="138" spans="1:8" ht="78.75" outlineLevel="1" x14ac:dyDescent="0.25">
      <c r="A138" s="19" t="s">
        <v>392</v>
      </c>
      <c r="B138" s="10" t="s">
        <v>38</v>
      </c>
      <c r="C138" s="10" t="s">
        <v>370</v>
      </c>
      <c r="D138" s="10" t="s">
        <v>393</v>
      </c>
      <c r="E138" s="10"/>
      <c r="F138" s="56">
        <f>F139</f>
        <v>9500</v>
      </c>
      <c r="G138" s="56">
        <f>G139</f>
        <v>1668</v>
      </c>
      <c r="H138" s="56">
        <f>H139</f>
        <v>1668</v>
      </c>
    </row>
    <row r="139" spans="1:8" ht="47.25" outlineLevel="1" x14ac:dyDescent="0.25">
      <c r="A139" s="19" t="s">
        <v>23</v>
      </c>
      <c r="B139" s="10" t="s">
        <v>38</v>
      </c>
      <c r="C139" s="10" t="s">
        <v>370</v>
      </c>
      <c r="D139" s="10" t="s">
        <v>393</v>
      </c>
      <c r="E139" s="10">
        <v>200</v>
      </c>
      <c r="F139" s="56">
        <v>9500</v>
      </c>
      <c r="G139" s="56">
        <v>1668</v>
      </c>
      <c r="H139" s="56">
        <v>1668</v>
      </c>
    </row>
    <row r="140" spans="1:8" ht="47.25" outlineLevel="1" x14ac:dyDescent="0.25">
      <c r="A140" s="19" t="s">
        <v>394</v>
      </c>
      <c r="B140" s="10" t="s">
        <v>38</v>
      </c>
      <c r="C140" s="10" t="s">
        <v>370</v>
      </c>
      <c r="D140" s="10" t="s">
        <v>395</v>
      </c>
      <c r="E140" s="10"/>
      <c r="F140" s="56">
        <f>F141</f>
        <v>19956</v>
      </c>
      <c r="G140" s="56">
        <f>G141</f>
        <v>7369.6</v>
      </c>
      <c r="H140" s="56">
        <f>H141</f>
        <v>7369.6</v>
      </c>
    </row>
    <row r="141" spans="1:8" ht="47.25" outlineLevel="1" x14ac:dyDescent="0.25">
      <c r="A141" s="19" t="s">
        <v>23</v>
      </c>
      <c r="B141" s="10" t="s">
        <v>38</v>
      </c>
      <c r="C141" s="10" t="s">
        <v>370</v>
      </c>
      <c r="D141" s="10" t="s">
        <v>395</v>
      </c>
      <c r="E141" s="10">
        <v>200</v>
      </c>
      <c r="F141" s="56">
        <v>19956</v>
      </c>
      <c r="G141" s="56">
        <v>7369.6</v>
      </c>
      <c r="H141" s="56">
        <v>7369.6</v>
      </c>
    </row>
    <row r="142" spans="1:8" outlineLevel="1" x14ac:dyDescent="0.25">
      <c r="A142" s="19" t="s">
        <v>396</v>
      </c>
      <c r="B142" s="10" t="s">
        <v>38</v>
      </c>
      <c r="C142" s="10" t="s">
        <v>71</v>
      </c>
      <c r="D142" s="10"/>
      <c r="E142" s="10"/>
      <c r="F142" s="56">
        <f>F143+F149+F171+F177</f>
        <v>532143.6</v>
      </c>
      <c r="G142" s="56">
        <f>G143+G149+G171+G177</f>
        <v>260605.99999999997</v>
      </c>
      <c r="H142" s="56">
        <f>H143+H149+H171+H177</f>
        <v>165336.1</v>
      </c>
    </row>
    <row r="143" spans="1:8" outlineLevel="1" x14ac:dyDescent="0.25">
      <c r="A143" s="19" t="s">
        <v>397</v>
      </c>
      <c r="B143" s="10" t="s">
        <v>38</v>
      </c>
      <c r="C143" s="10" t="s">
        <v>398</v>
      </c>
      <c r="D143" s="10"/>
      <c r="E143" s="10"/>
      <c r="F143" s="56">
        <f t="shared" ref="F143:H147" si="14">F144</f>
        <v>11636.1</v>
      </c>
      <c r="G143" s="56">
        <f t="shared" si="14"/>
        <v>0</v>
      </c>
      <c r="H143" s="56">
        <f t="shared" si="14"/>
        <v>0</v>
      </c>
    </row>
    <row r="144" spans="1:8" ht="78.75" outlineLevel="1" x14ac:dyDescent="0.25">
      <c r="A144" s="19" t="s">
        <v>399</v>
      </c>
      <c r="B144" s="10" t="s">
        <v>38</v>
      </c>
      <c r="C144" s="10" t="s">
        <v>398</v>
      </c>
      <c r="D144" s="10" t="s">
        <v>72</v>
      </c>
      <c r="E144" s="10"/>
      <c r="F144" s="56">
        <f t="shared" si="14"/>
        <v>11636.1</v>
      </c>
      <c r="G144" s="56">
        <f t="shared" si="14"/>
        <v>0</v>
      </c>
      <c r="H144" s="56">
        <f t="shared" si="14"/>
        <v>0</v>
      </c>
    </row>
    <row r="145" spans="1:8" ht="31.5" outlineLevel="1" x14ac:dyDescent="0.25">
      <c r="A145" s="19" t="s">
        <v>203</v>
      </c>
      <c r="B145" s="10" t="s">
        <v>38</v>
      </c>
      <c r="C145" s="10" t="s">
        <v>398</v>
      </c>
      <c r="D145" s="10" t="s">
        <v>400</v>
      </c>
      <c r="E145" s="10"/>
      <c r="F145" s="56">
        <f t="shared" si="14"/>
        <v>11636.1</v>
      </c>
      <c r="G145" s="56">
        <f t="shared" si="14"/>
        <v>0</v>
      </c>
      <c r="H145" s="56">
        <f t="shared" si="14"/>
        <v>0</v>
      </c>
    </row>
    <row r="146" spans="1:8" ht="47.25" outlineLevel="1" x14ac:dyDescent="0.25">
      <c r="A146" s="19" t="s">
        <v>401</v>
      </c>
      <c r="B146" s="10" t="s">
        <v>38</v>
      </c>
      <c r="C146" s="10" t="s">
        <v>398</v>
      </c>
      <c r="D146" s="10" t="s">
        <v>402</v>
      </c>
      <c r="E146" s="10"/>
      <c r="F146" s="56">
        <f t="shared" si="14"/>
        <v>11636.1</v>
      </c>
      <c r="G146" s="56">
        <f t="shared" si="14"/>
        <v>0</v>
      </c>
      <c r="H146" s="56">
        <f t="shared" si="14"/>
        <v>0</v>
      </c>
    </row>
    <row r="147" spans="1:8" outlineLevel="1" x14ac:dyDescent="0.25">
      <c r="A147" s="19" t="s">
        <v>403</v>
      </c>
      <c r="B147" s="10" t="s">
        <v>38</v>
      </c>
      <c r="C147" s="10" t="s">
        <v>398</v>
      </c>
      <c r="D147" s="10" t="s">
        <v>404</v>
      </c>
      <c r="E147" s="10"/>
      <c r="F147" s="56">
        <f t="shared" si="14"/>
        <v>11636.1</v>
      </c>
      <c r="G147" s="56">
        <f t="shared" si="14"/>
        <v>0</v>
      </c>
      <c r="H147" s="56">
        <f t="shared" si="14"/>
        <v>0</v>
      </c>
    </row>
    <row r="148" spans="1:8" ht="47.25" outlineLevel="1" x14ac:dyDescent="0.25">
      <c r="A148" s="19" t="s">
        <v>23</v>
      </c>
      <c r="B148" s="10" t="s">
        <v>38</v>
      </c>
      <c r="C148" s="10" t="s">
        <v>398</v>
      </c>
      <c r="D148" s="10" t="s">
        <v>404</v>
      </c>
      <c r="E148" s="10">
        <v>200</v>
      </c>
      <c r="F148" s="56">
        <v>11636.1</v>
      </c>
      <c r="G148" s="56">
        <v>0</v>
      </c>
      <c r="H148" s="56">
        <v>0</v>
      </c>
    </row>
    <row r="149" spans="1:8" outlineLevel="1" x14ac:dyDescent="0.25">
      <c r="A149" s="19" t="s">
        <v>405</v>
      </c>
      <c r="B149" s="10" t="s">
        <v>38</v>
      </c>
      <c r="C149" s="10" t="s">
        <v>406</v>
      </c>
      <c r="D149" s="10"/>
      <c r="E149" s="10"/>
      <c r="F149" s="56">
        <f t="shared" ref="F149:H151" si="15">F150</f>
        <v>368933.4</v>
      </c>
      <c r="G149" s="56">
        <f t="shared" si="15"/>
        <v>135042.79999999999</v>
      </c>
      <c r="H149" s="56">
        <f t="shared" si="15"/>
        <v>35818.800000000003</v>
      </c>
    </row>
    <row r="150" spans="1:8" ht="78.75" outlineLevel="1" x14ac:dyDescent="0.25">
      <c r="A150" s="19" t="s">
        <v>399</v>
      </c>
      <c r="B150" s="10" t="s">
        <v>38</v>
      </c>
      <c r="C150" s="10" t="s">
        <v>406</v>
      </c>
      <c r="D150" s="10" t="s">
        <v>72</v>
      </c>
      <c r="E150" s="10"/>
      <c r="F150" s="56">
        <f t="shared" si="15"/>
        <v>368933.4</v>
      </c>
      <c r="G150" s="56">
        <f t="shared" si="15"/>
        <v>135042.79999999999</v>
      </c>
      <c r="H150" s="56">
        <f t="shared" si="15"/>
        <v>35818.800000000003</v>
      </c>
    </row>
    <row r="151" spans="1:8" ht="31.5" outlineLevel="1" x14ac:dyDescent="0.25">
      <c r="A151" s="19" t="s">
        <v>203</v>
      </c>
      <c r="B151" s="10" t="s">
        <v>38</v>
      </c>
      <c r="C151" s="10" t="s">
        <v>406</v>
      </c>
      <c r="D151" s="10" t="s">
        <v>400</v>
      </c>
      <c r="E151" s="10"/>
      <c r="F151" s="56">
        <f t="shared" si="15"/>
        <v>368933.4</v>
      </c>
      <c r="G151" s="56">
        <f t="shared" si="15"/>
        <v>135042.79999999999</v>
      </c>
      <c r="H151" s="56">
        <f t="shared" si="15"/>
        <v>35818.800000000003</v>
      </c>
    </row>
    <row r="152" spans="1:8" ht="47.25" outlineLevel="1" x14ac:dyDescent="0.25">
      <c r="A152" s="19" t="s">
        <v>407</v>
      </c>
      <c r="B152" s="10" t="s">
        <v>38</v>
      </c>
      <c r="C152" s="10" t="s">
        <v>406</v>
      </c>
      <c r="D152" s="10" t="s">
        <v>408</v>
      </c>
      <c r="E152" s="10"/>
      <c r="F152" s="56">
        <f>F153+F155+F157+F159+F161+F163+F165+F167+F169</f>
        <v>368933.4</v>
      </c>
      <c r="G152" s="56">
        <f>G153+G155+G157+G159+G161+G163+G165+G167+G169</f>
        <v>135042.79999999999</v>
      </c>
      <c r="H152" s="56">
        <f>H153+H155+H157+H159+H161+H163+H165+H167+H169</f>
        <v>35818.800000000003</v>
      </c>
    </row>
    <row r="153" spans="1:8" ht="63" outlineLevel="1" x14ac:dyDescent="0.25">
      <c r="A153" s="19" t="s">
        <v>409</v>
      </c>
      <c r="B153" s="10" t="s">
        <v>38</v>
      </c>
      <c r="C153" s="10" t="s">
        <v>406</v>
      </c>
      <c r="D153" s="10" t="s">
        <v>410</v>
      </c>
      <c r="E153" s="10"/>
      <c r="F153" s="56">
        <f>F154</f>
        <v>12386.9</v>
      </c>
      <c r="G153" s="56">
        <f>G154</f>
        <v>0</v>
      </c>
      <c r="H153" s="56">
        <f>H154</f>
        <v>0</v>
      </c>
    </row>
    <row r="154" spans="1:8" ht="47.25" outlineLevel="1" x14ac:dyDescent="0.25">
      <c r="A154" s="19" t="s">
        <v>359</v>
      </c>
      <c r="B154" s="10" t="s">
        <v>38</v>
      </c>
      <c r="C154" s="10" t="s">
        <v>406</v>
      </c>
      <c r="D154" s="10" t="s">
        <v>410</v>
      </c>
      <c r="E154" s="10">
        <v>400</v>
      </c>
      <c r="F154" s="56">
        <v>12386.9</v>
      </c>
      <c r="G154" s="56">
        <v>0</v>
      </c>
      <c r="H154" s="56">
        <v>0</v>
      </c>
    </row>
    <row r="155" spans="1:8" ht="94.5" outlineLevel="1" x14ac:dyDescent="0.25">
      <c r="A155" s="19" t="s">
        <v>556</v>
      </c>
      <c r="B155" s="10" t="s">
        <v>38</v>
      </c>
      <c r="C155" s="10" t="s">
        <v>406</v>
      </c>
      <c r="D155" s="10" t="s">
        <v>411</v>
      </c>
      <c r="E155" s="10"/>
      <c r="F155" s="56">
        <f>F156</f>
        <v>8067.5</v>
      </c>
      <c r="G155" s="56">
        <f>G156</f>
        <v>0</v>
      </c>
      <c r="H155" s="56">
        <f>H156</f>
        <v>0</v>
      </c>
    </row>
    <row r="156" spans="1:8" ht="47.25" outlineLevel="1" x14ac:dyDescent="0.25">
      <c r="A156" s="19" t="s">
        <v>359</v>
      </c>
      <c r="B156" s="10" t="s">
        <v>38</v>
      </c>
      <c r="C156" s="10" t="s">
        <v>406</v>
      </c>
      <c r="D156" s="10" t="s">
        <v>411</v>
      </c>
      <c r="E156" s="10">
        <v>400</v>
      </c>
      <c r="F156" s="56">
        <v>8067.5</v>
      </c>
      <c r="G156" s="56">
        <v>0</v>
      </c>
      <c r="H156" s="56">
        <v>0</v>
      </c>
    </row>
    <row r="157" spans="1:8" ht="31.5" outlineLevel="1" x14ac:dyDescent="0.25">
      <c r="A157" s="19" t="s">
        <v>412</v>
      </c>
      <c r="B157" s="10" t="s">
        <v>38</v>
      </c>
      <c r="C157" s="10" t="s">
        <v>406</v>
      </c>
      <c r="D157" s="10" t="s">
        <v>413</v>
      </c>
      <c r="E157" s="10"/>
      <c r="F157" s="56">
        <f>F158</f>
        <v>14587.8</v>
      </c>
      <c r="G157" s="56">
        <f>G158</f>
        <v>0</v>
      </c>
      <c r="H157" s="56">
        <f>H158</f>
        <v>0</v>
      </c>
    </row>
    <row r="158" spans="1:8" ht="47.25" outlineLevel="1" x14ac:dyDescent="0.25">
      <c r="A158" s="19" t="s">
        <v>23</v>
      </c>
      <c r="B158" s="10" t="s">
        <v>38</v>
      </c>
      <c r="C158" s="10" t="s">
        <v>406</v>
      </c>
      <c r="D158" s="10" t="s">
        <v>413</v>
      </c>
      <c r="E158" s="10">
        <v>200</v>
      </c>
      <c r="F158" s="56">
        <v>14587.8</v>
      </c>
      <c r="G158" s="56">
        <v>0</v>
      </c>
      <c r="H158" s="56">
        <v>0</v>
      </c>
    </row>
    <row r="159" spans="1:8" ht="31.5" outlineLevel="1" x14ac:dyDescent="0.25">
      <c r="A159" s="19" t="s">
        <v>414</v>
      </c>
      <c r="B159" s="10" t="s">
        <v>38</v>
      </c>
      <c r="C159" s="10" t="s">
        <v>406</v>
      </c>
      <c r="D159" s="10" t="s">
        <v>415</v>
      </c>
      <c r="E159" s="10"/>
      <c r="F159" s="56">
        <f>F160</f>
        <v>200</v>
      </c>
      <c r="G159" s="56">
        <f>G160</f>
        <v>0</v>
      </c>
      <c r="H159" s="56">
        <f>H160</f>
        <v>0</v>
      </c>
    </row>
    <row r="160" spans="1:8" ht="47.25" outlineLevel="1" x14ac:dyDescent="0.25">
      <c r="A160" s="19" t="s">
        <v>359</v>
      </c>
      <c r="B160" s="10" t="s">
        <v>38</v>
      </c>
      <c r="C160" s="10" t="s">
        <v>406</v>
      </c>
      <c r="D160" s="10" t="s">
        <v>415</v>
      </c>
      <c r="E160" s="10">
        <v>400</v>
      </c>
      <c r="F160" s="56">
        <v>200</v>
      </c>
      <c r="G160" s="56">
        <v>0</v>
      </c>
      <c r="H160" s="56">
        <v>0</v>
      </c>
    </row>
    <row r="161" spans="1:8" ht="94.5" outlineLevel="1" x14ac:dyDescent="0.25">
      <c r="A161" s="19" t="s">
        <v>416</v>
      </c>
      <c r="B161" s="10" t="s">
        <v>38</v>
      </c>
      <c r="C161" s="10" t="s">
        <v>406</v>
      </c>
      <c r="D161" s="10" t="s">
        <v>417</v>
      </c>
      <c r="E161" s="10"/>
      <c r="F161" s="56">
        <f>F162</f>
        <v>0</v>
      </c>
      <c r="G161" s="56">
        <f>G162</f>
        <v>99224</v>
      </c>
      <c r="H161" s="56">
        <f>H162</f>
        <v>0</v>
      </c>
    </row>
    <row r="162" spans="1:8" ht="47.25" outlineLevel="1" x14ac:dyDescent="0.25">
      <c r="A162" s="19" t="s">
        <v>359</v>
      </c>
      <c r="B162" s="10" t="s">
        <v>38</v>
      </c>
      <c r="C162" s="10" t="s">
        <v>406</v>
      </c>
      <c r="D162" s="10" t="s">
        <v>417</v>
      </c>
      <c r="E162" s="10">
        <v>400</v>
      </c>
      <c r="F162" s="56">
        <v>0</v>
      </c>
      <c r="G162" s="56">
        <v>99224</v>
      </c>
      <c r="H162" s="56">
        <v>0</v>
      </c>
    </row>
    <row r="163" spans="1:8" ht="31.5" outlineLevel="1" x14ac:dyDescent="0.25">
      <c r="A163" s="19" t="s">
        <v>418</v>
      </c>
      <c r="B163" s="10" t="s">
        <v>38</v>
      </c>
      <c r="C163" s="10" t="s">
        <v>406</v>
      </c>
      <c r="D163" s="10" t="s">
        <v>419</v>
      </c>
      <c r="E163" s="10"/>
      <c r="F163" s="56">
        <f>F164</f>
        <v>231170.2</v>
      </c>
      <c r="G163" s="56">
        <f>G164</f>
        <v>35818.800000000003</v>
      </c>
      <c r="H163" s="56">
        <f>H164</f>
        <v>35818.800000000003</v>
      </c>
    </row>
    <row r="164" spans="1:8" ht="47.25" outlineLevel="1" x14ac:dyDescent="0.25">
      <c r="A164" s="19" t="s">
        <v>23</v>
      </c>
      <c r="B164" s="10" t="s">
        <v>38</v>
      </c>
      <c r="C164" s="10" t="s">
        <v>406</v>
      </c>
      <c r="D164" s="10" t="s">
        <v>419</v>
      </c>
      <c r="E164" s="10">
        <v>200</v>
      </c>
      <c r="F164" s="56">
        <v>231170.2</v>
      </c>
      <c r="G164" s="56">
        <v>35818.800000000003</v>
      </c>
      <c r="H164" s="56">
        <v>35818.800000000003</v>
      </c>
    </row>
    <row r="165" spans="1:8" ht="126" outlineLevel="1" x14ac:dyDescent="0.25">
      <c r="A165" s="19" t="s">
        <v>536</v>
      </c>
      <c r="B165" s="10" t="s">
        <v>38</v>
      </c>
      <c r="C165" s="10" t="s">
        <v>406</v>
      </c>
      <c r="D165" s="10" t="s">
        <v>420</v>
      </c>
      <c r="E165" s="10"/>
      <c r="F165" s="56">
        <f>F166</f>
        <v>43107.4</v>
      </c>
      <c r="G165" s="56">
        <f>G166</f>
        <v>0</v>
      </c>
      <c r="H165" s="56">
        <f>H166</f>
        <v>0</v>
      </c>
    </row>
    <row r="166" spans="1:8" ht="47.25" outlineLevel="1" x14ac:dyDescent="0.25">
      <c r="A166" s="19" t="s">
        <v>359</v>
      </c>
      <c r="B166" s="10" t="s">
        <v>38</v>
      </c>
      <c r="C166" s="10" t="s">
        <v>406</v>
      </c>
      <c r="D166" s="10" t="s">
        <v>420</v>
      </c>
      <c r="E166" s="10">
        <v>400</v>
      </c>
      <c r="F166" s="56">
        <v>43107.4</v>
      </c>
      <c r="G166" s="56">
        <v>0</v>
      </c>
      <c r="H166" s="56">
        <v>0</v>
      </c>
    </row>
    <row r="167" spans="1:8" ht="63" outlineLevel="1" x14ac:dyDescent="0.25">
      <c r="A167" s="19" t="s">
        <v>421</v>
      </c>
      <c r="B167" s="10" t="s">
        <v>38</v>
      </c>
      <c r="C167" s="10" t="s">
        <v>406</v>
      </c>
      <c r="D167" s="10" t="s">
        <v>422</v>
      </c>
      <c r="E167" s="10"/>
      <c r="F167" s="56">
        <f>F168</f>
        <v>25098.5</v>
      </c>
      <c r="G167" s="56">
        <f>G168</f>
        <v>0</v>
      </c>
      <c r="H167" s="56">
        <f>H168</f>
        <v>0</v>
      </c>
    </row>
    <row r="168" spans="1:8" ht="47.25" outlineLevel="1" x14ac:dyDescent="0.25">
      <c r="A168" s="19" t="s">
        <v>23</v>
      </c>
      <c r="B168" s="10" t="s">
        <v>38</v>
      </c>
      <c r="C168" s="10" t="s">
        <v>406</v>
      </c>
      <c r="D168" s="10" t="s">
        <v>422</v>
      </c>
      <c r="E168" s="10">
        <v>200</v>
      </c>
      <c r="F168" s="56">
        <v>25098.5</v>
      </c>
      <c r="G168" s="56">
        <v>0</v>
      </c>
      <c r="H168" s="56">
        <v>0</v>
      </c>
    </row>
    <row r="169" spans="1:8" ht="63" outlineLevel="1" x14ac:dyDescent="0.25">
      <c r="A169" s="19" t="s">
        <v>423</v>
      </c>
      <c r="B169" s="10" t="s">
        <v>38</v>
      </c>
      <c r="C169" s="10" t="s">
        <v>406</v>
      </c>
      <c r="D169" s="10" t="s">
        <v>424</v>
      </c>
      <c r="E169" s="10"/>
      <c r="F169" s="56">
        <f>F170</f>
        <v>34315.1</v>
      </c>
      <c r="G169" s="56">
        <f>G170</f>
        <v>0</v>
      </c>
      <c r="H169" s="56">
        <f>H170</f>
        <v>0</v>
      </c>
    </row>
    <row r="170" spans="1:8" ht="47.25" outlineLevel="1" x14ac:dyDescent="0.25">
      <c r="A170" s="19" t="s">
        <v>23</v>
      </c>
      <c r="B170" s="10" t="s">
        <v>38</v>
      </c>
      <c r="C170" s="10" t="s">
        <v>406</v>
      </c>
      <c r="D170" s="10" t="s">
        <v>424</v>
      </c>
      <c r="E170" s="10">
        <v>200</v>
      </c>
      <c r="F170" s="56">
        <v>34315.1</v>
      </c>
      <c r="G170" s="56">
        <v>0</v>
      </c>
      <c r="H170" s="56">
        <v>0</v>
      </c>
    </row>
    <row r="171" spans="1:8" outlineLevel="1" x14ac:dyDescent="0.25">
      <c r="A171" s="19" t="s">
        <v>425</v>
      </c>
      <c r="B171" s="10" t="s">
        <v>38</v>
      </c>
      <c r="C171" s="10" t="s">
        <v>426</v>
      </c>
      <c r="D171" s="10"/>
      <c r="E171" s="10"/>
      <c r="F171" s="56">
        <f t="shared" ref="F171:H175" si="16">F172</f>
        <v>29648.6</v>
      </c>
      <c r="G171" s="56">
        <f t="shared" si="16"/>
        <v>0</v>
      </c>
      <c r="H171" s="56">
        <f t="shared" si="16"/>
        <v>0</v>
      </c>
    </row>
    <row r="172" spans="1:8" ht="47.25" outlineLevel="1" x14ac:dyDescent="0.25">
      <c r="A172" s="19" t="s">
        <v>427</v>
      </c>
      <c r="B172" s="10" t="s">
        <v>38</v>
      </c>
      <c r="C172" s="10" t="s">
        <v>426</v>
      </c>
      <c r="D172" s="10" t="s">
        <v>428</v>
      </c>
      <c r="E172" s="10"/>
      <c r="F172" s="56">
        <f t="shared" si="16"/>
        <v>29648.6</v>
      </c>
      <c r="G172" s="56">
        <f t="shared" si="16"/>
        <v>0</v>
      </c>
      <c r="H172" s="56">
        <f t="shared" si="16"/>
        <v>0</v>
      </c>
    </row>
    <row r="173" spans="1:8" ht="31.5" outlineLevel="1" x14ac:dyDescent="0.25">
      <c r="A173" s="19" t="s">
        <v>203</v>
      </c>
      <c r="B173" s="10" t="s">
        <v>38</v>
      </c>
      <c r="C173" s="10" t="s">
        <v>426</v>
      </c>
      <c r="D173" s="10" t="s">
        <v>429</v>
      </c>
      <c r="E173" s="10"/>
      <c r="F173" s="56">
        <f t="shared" si="16"/>
        <v>29648.6</v>
      </c>
      <c r="G173" s="56">
        <f t="shared" si="16"/>
        <v>0</v>
      </c>
      <c r="H173" s="56">
        <f t="shared" si="16"/>
        <v>0</v>
      </c>
    </row>
    <row r="174" spans="1:8" ht="63" outlineLevel="1" x14ac:dyDescent="0.25">
      <c r="A174" s="19" t="s">
        <v>430</v>
      </c>
      <c r="B174" s="10" t="s">
        <v>38</v>
      </c>
      <c r="C174" s="10" t="s">
        <v>426</v>
      </c>
      <c r="D174" s="10" t="s">
        <v>431</v>
      </c>
      <c r="E174" s="10"/>
      <c r="F174" s="56">
        <f t="shared" si="16"/>
        <v>29648.6</v>
      </c>
      <c r="G174" s="56">
        <f t="shared" si="16"/>
        <v>0</v>
      </c>
      <c r="H174" s="56">
        <f t="shared" si="16"/>
        <v>0</v>
      </c>
    </row>
    <row r="175" spans="1:8" outlineLevel="1" x14ac:dyDescent="0.25">
      <c r="A175" s="19" t="s">
        <v>432</v>
      </c>
      <c r="B175" s="10" t="s">
        <v>38</v>
      </c>
      <c r="C175" s="10" t="s">
        <v>426</v>
      </c>
      <c r="D175" s="10" t="s">
        <v>433</v>
      </c>
      <c r="E175" s="10"/>
      <c r="F175" s="56">
        <f t="shared" si="16"/>
        <v>29648.6</v>
      </c>
      <c r="G175" s="56">
        <f t="shared" si="16"/>
        <v>0</v>
      </c>
      <c r="H175" s="56">
        <f t="shared" si="16"/>
        <v>0</v>
      </c>
    </row>
    <row r="176" spans="1:8" ht="47.25" outlineLevel="1" x14ac:dyDescent="0.25">
      <c r="A176" s="19" t="s">
        <v>23</v>
      </c>
      <c r="B176" s="10" t="s">
        <v>38</v>
      </c>
      <c r="C176" s="10" t="s">
        <v>426</v>
      </c>
      <c r="D176" s="10" t="s">
        <v>433</v>
      </c>
      <c r="E176" s="10">
        <v>200</v>
      </c>
      <c r="F176" s="56">
        <v>29648.6</v>
      </c>
      <c r="G176" s="56">
        <v>0</v>
      </c>
      <c r="H176" s="56">
        <v>0</v>
      </c>
    </row>
    <row r="177" spans="1:8" ht="31.5" outlineLevel="1" x14ac:dyDescent="0.25">
      <c r="A177" s="19" t="s">
        <v>73</v>
      </c>
      <c r="B177" s="10" t="s">
        <v>38</v>
      </c>
      <c r="C177" s="10" t="s">
        <v>74</v>
      </c>
      <c r="D177" s="10"/>
      <c r="E177" s="10"/>
      <c r="F177" s="56">
        <f t="shared" ref="F177:H180" si="17">F178</f>
        <v>121925.5</v>
      </c>
      <c r="G177" s="56">
        <f t="shared" si="17"/>
        <v>125563.19999999998</v>
      </c>
      <c r="H177" s="56">
        <f t="shared" si="17"/>
        <v>129517.3</v>
      </c>
    </row>
    <row r="178" spans="1:8" ht="78.75" outlineLevel="1" x14ac:dyDescent="0.25">
      <c r="A178" s="19" t="s">
        <v>381</v>
      </c>
      <c r="B178" s="10" t="s">
        <v>38</v>
      </c>
      <c r="C178" s="10" t="s">
        <v>74</v>
      </c>
      <c r="D178" s="10" t="s">
        <v>382</v>
      </c>
      <c r="E178" s="10"/>
      <c r="F178" s="56">
        <f t="shared" si="17"/>
        <v>121925.5</v>
      </c>
      <c r="G178" s="56">
        <f t="shared" si="17"/>
        <v>125563.19999999998</v>
      </c>
      <c r="H178" s="56">
        <f t="shared" si="17"/>
        <v>129517.3</v>
      </c>
    </row>
    <row r="179" spans="1:8" outlineLevel="1" x14ac:dyDescent="0.25">
      <c r="A179" s="19" t="s">
        <v>217</v>
      </c>
      <c r="B179" s="10" t="s">
        <v>38</v>
      </c>
      <c r="C179" s="10" t="s">
        <v>74</v>
      </c>
      <c r="D179" s="10" t="s">
        <v>434</v>
      </c>
      <c r="E179" s="10"/>
      <c r="F179" s="56">
        <f t="shared" si="17"/>
        <v>121925.5</v>
      </c>
      <c r="G179" s="56">
        <f t="shared" si="17"/>
        <v>125563.19999999998</v>
      </c>
      <c r="H179" s="56">
        <f t="shared" si="17"/>
        <v>129517.3</v>
      </c>
    </row>
    <row r="180" spans="1:8" ht="78.75" outlineLevel="1" x14ac:dyDescent="0.25">
      <c r="A180" s="19" t="s">
        <v>435</v>
      </c>
      <c r="B180" s="10" t="s">
        <v>38</v>
      </c>
      <c r="C180" s="10" t="s">
        <v>74</v>
      </c>
      <c r="D180" s="10" t="s">
        <v>436</v>
      </c>
      <c r="E180" s="10"/>
      <c r="F180" s="56">
        <f t="shared" si="17"/>
        <v>121925.5</v>
      </c>
      <c r="G180" s="56">
        <f t="shared" si="17"/>
        <v>125563.19999999998</v>
      </c>
      <c r="H180" s="56">
        <f t="shared" si="17"/>
        <v>129517.3</v>
      </c>
    </row>
    <row r="181" spans="1:8" ht="47.25" outlineLevel="1" x14ac:dyDescent="0.25">
      <c r="A181" s="19" t="s">
        <v>202</v>
      </c>
      <c r="B181" s="10" t="s">
        <v>38</v>
      </c>
      <c r="C181" s="10" t="s">
        <v>74</v>
      </c>
      <c r="D181" s="10" t="s">
        <v>437</v>
      </c>
      <c r="E181" s="10"/>
      <c r="F181" s="56">
        <f>F182+F183+F184</f>
        <v>121925.5</v>
      </c>
      <c r="G181" s="56">
        <f>G182+G183+G184</f>
        <v>125563.19999999998</v>
      </c>
      <c r="H181" s="56">
        <f>H182+H183+H184</f>
        <v>129517.3</v>
      </c>
    </row>
    <row r="182" spans="1:8" ht="94.5" outlineLevel="1" x14ac:dyDescent="0.25">
      <c r="A182" s="19" t="s">
        <v>182</v>
      </c>
      <c r="B182" s="10" t="s">
        <v>38</v>
      </c>
      <c r="C182" s="10" t="s">
        <v>74</v>
      </c>
      <c r="D182" s="10" t="s">
        <v>437</v>
      </c>
      <c r="E182" s="10">
        <v>100</v>
      </c>
      <c r="F182" s="56">
        <f>72196.8+21699.1</f>
        <v>93895.9</v>
      </c>
      <c r="G182" s="56">
        <f>75084.7+22567.1</f>
        <v>97651.799999999988</v>
      </c>
      <c r="H182" s="56">
        <f>78088.1+23469.8</f>
        <v>101557.90000000001</v>
      </c>
    </row>
    <row r="183" spans="1:8" ht="47.25" outlineLevel="1" x14ac:dyDescent="0.25">
      <c r="A183" s="17" t="s">
        <v>23</v>
      </c>
      <c r="B183" s="10" t="s">
        <v>38</v>
      </c>
      <c r="C183" s="10" t="s">
        <v>74</v>
      </c>
      <c r="D183" s="10" t="s">
        <v>437</v>
      </c>
      <c r="E183" s="10">
        <v>200</v>
      </c>
      <c r="F183" s="56">
        <v>4391.6000000000004</v>
      </c>
      <c r="G183" s="56">
        <v>4273.3999999999996</v>
      </c>
      <c r="H183" s="56">
        <v>4321.3999999999996</v>
      </c>
    </row>
    <row r="184" spans="1:8" outlineLevel="1" x14ac:dyDescent="0.25">
      <c r="A184" s="19" t="s">
        <v>46</v>
      </c>
      <c r="B184" s="10" t="s">
        <v>38</v>
      </c>
      <c r="C184" s="10" t="s">
        <v>74</v>
      </c>
      <c r="D184" s="10" t="s">
        <v>437</v>
      </c>
      <c r="E184" s="10">
        <v>800</v>
      </c>
      <c r="F184" s="56">
        <v>23638</v>
      </c>
      <c r="G184" s="56">
        <v>23638</v>
      </c>
      <c r="H184" s="56">
        <v>23638</v>
      </c>
    </row>
    <row r="185" spans="1:8" outlineLevel="1" x14ac:dyDescent="0.25">
      <c r="A185" s="17" t="s">
        <v>75</v>
      </c>
      <c r="B185" s="10" t="s">
        <v>38</v>
      </c>
      <c r="C185" s="10" t="s">
        <v>76</v>
      </c>
      <c r="D185" s="10"/>
      <c r="E185" s="10"/>
      <c r="F185" s="56">
        <f>F186</f>
        <v>41391.5</v>
      </c>
      <c r="G185" s="56">
        <f t="shared" ref="F185:H186" si="18">G186</f>
        <v>42096.200000000004</v>
      </c>
      <c r="H185" s="56">
        <f t="shared" si="18"/>
        <v>43356.6</v>
      </c>
    </row>
    <row r="186" spans="1:8" outlineLevel="1" x14ac:dyDescent="0.25">
      <c r="A186" s="17" t="s">
        <v>77</v>
      </c>
      <c r="B186" s="10" t="s">
        <v>38</v>
      </c>
      <c r="C186" s="10" t="s">
        <v>78</v>
      </c>
      <c r="D186" s="10"/>
      <c r="E186" s="10"/>
      <c r="F186" s="56">
        <f t="shared" si="18"/>
        <v>41391.5</v>
      </c>
      <c r="G186" s="56">
        <f t="shared" si="18"/>
        <v>42096.200000000004</v>
      </c>
      <c r="H186" s="56">
        <f t="shared" si="18"/>
        <v>43356.6</v>
      </c>
    </row>
    <row r="187" spans="1:8" ht="31.5" outlineLevel="1" x14ac:dyDescent="0.25">
      <c r="A187" s="17" t="s">
        <v>79</v>
      </c>
      <c r="B187" s="10" t="s">
        <v>38</v>
      </c>
      <c r="C187" s="10" t="s">
        <v>78</v>
      </c>
      <c r="D187" s="10" t="s">
        <v>80</v>
      </c>
      <c r="E187" s="10"/>
      <c r="F187" s="56">
        <f>F188+F192</f>
        <v>41391.5</v>
      </c>
      <c r="G187" s="56">
        <f>G188+G192</f>
        <v>42096.200000000004</v>
      </c>
      <c r="H187" s="56">
        <f>H188+H192</f>
        <v>43356.6</v>
      </c>
    </row>
    <row r="188" spans="1:8" ht="31.5" outlineLevel="1" x14ac:dyDescent="0.25">
      <c r="A188" s="17" t="s">
        <v>203</v>
      </c>
      <c r="B188" s="10" t="s">
        <v>38</v>
      </c>
      <c r="C188" s="10" t="s">
        <v>78</v>
      </c>
      <c r="D188" s="10" t="s">
        <v>230</v>
      </c>
      <c r="E188" s="10"/>
      <c r="F188" s="56">
        <f t="shared" ref="F188:H190" si="19">F189</f>
        <v>499.2</v>
      </c>
      <c r="G188" s="56">
        <f t="shared" si="19"/>
        <v>294.39999999999998</v>
      </c>
      <c r="H188" s="56">
        <f t="shared" si="19"/>
        <v>294.39999999999998</v>
      </c>
    </row>
    <row r="189" spans="1:8" ht="47.25" outlineLevel="1" x14ac:dyDescent="0.25">
      <c r="A189" s="17" t="s">
        <v>231</v>
      </c>
      <c r="B189" s="10" t="s">
        <v>38</v>
      </c>
      <c r="C189" s="10" t="s">
        <v>78</v>
      </c>
      <c r="D189" s="10" t="s">
        <v>232</v>
      </c>
      <c r="E189" s="10"/>
      <c r="F189" s="56">
        <f t="shared" si="19"/>
        <v>499.2</v>
      </c>
      <c r="G189" s="56">
        <f t="shared" si="19"/>
        <v>294.39999999999998</v>
      </c>
      <c r="H189" s="56">
        <f t="shared" si="19"/>
        <v>294.39999999999998</v>
      </c>
    </row>
    <row r="190" spans="1:8" ht="63" outlineLevel="1" x14ac:dyDescent="0.25">
      <c r="A190" s="17" t="s">
        <v>233</v>
      </c>
      <c r="B190" s="10" t="s">
        <v>38</v>
      </c>
      <c r="C190" s="10" t="s">
        <v>78</v>
      </c>
      <c r="D190" s="10" t="s">
        <v>541</v>
      </c>
      <c r="E190" s="10"/>
      <c r="F190" s="56">
        <f t="shared" si="19"/>
        <v>499.2</v>
      </c>
      <c r="G190" s="56">
        <f t="shared" si="19"/>
        <v>294.39999999999998</v>
      </c>
      <c r="H190" s="56">
        <f t="shared" si="19"/>
        <v>294.39999999999998</v>
      </c>
    </row>
    <row r="191" spans="1:8" ht="47.25" outlineLevel="1" x14ac:dyDescent="0.25">
      <c r="A191" s="17" t="s">
        <v>81</v>
      </c>
      <c r="B191" s="10" t="s">
        <v>38</v>
      </c>
      <c r="C191" s="10" t="s">
        <v>78</v>
      </c>
      <c r="D191" s="10" t="s">
        <v>541</v>
      </c>
      <c r="E191" s="10">
        <v>600</v>
      </c>
      <c r="F191" s="56">
        <v>499.2</v>
      </c>
      <c r="G191" s="56">
        <v>294.39999999999998</v>
      </c>
      <c r="H191" s="56">
        <v>294.39999999999998</v>
      </c>
    </row>
    <row r="192" spans="1:8" outlineLevel="1" x14ac:dyDescent="0.25">
      <c r="A192" s="17" t="s">
        <v>217</v>
      </c>
      <c r="B192" s="10" t="s">
        <v>38</v>
      </c>
      <c r="C192" s="10" t="s">
        <v>78</v>
      </c>
      <c r="D192" s="10" t="s">
        <v>269</v>
      </c>
      <c r="E192" s="10"/>
      <c r="F192" s="56">
        <f>F193</f>
        <v>40892.300000000003</v>
      </c>
      <c r="G192" s="56">
        <f>G193</f>
        <v>41801.800000000003</v>
      </c>
      <c r="H192" s="56">
        <f>H193</f>
        <v>43062.2</v>
      </c>
    </row>
    <row r="193" spans="1:8" ht="78.75" outlineLevel="1" x14ac:dyDescent="0.25">
      <c r="A193" s="17" t="s">
        <v>271</v>
      </c>
      <c r="B193" s="10" t="s">
        <v>38</v>
      </c>
      <c r="C193" s="10" t="s">
        <v>78</v>
      </c>
      <c r="D193" s="10" t="s">
        <v>270</v>
      </c>
      <c r="E193" s="10"/>
      <c r="F193" s="56">
        <f>F194+F196+F198</f>
        <v>40892.300000000003</v>
      </c>
      <c r="G193" s="56">
        <f>G194+G196+G198</f>
        <v>41801.800000000003</v>
      </c>
      <c r="H193" s="56">
        <f>H194+H196+H198</f>
        <v>43062.2</v>
      </c>
    </row>
    <row r="194" spans="1:8" ht="31.5" outlineLevel="1" x14ac:dyDescent="0.25">
      <c r="A194" s="17" t="s">
        <v>274</v>
      </c>
      <c r="B194" s="10" t="s">
        <v>38</v>
      </c>
      <c r="C194" s="10" t="s">
        <v>78</v>
      </c>
      <c r="D194" s="10" t="s">
        <v>275</v>
      </c>
      <c r="E194" s="10"/>
      <c r="F194" s="56">
        <f>F195</f>
        <v>3300</v>
      </c>
      <c r="G194" s="56">
        <f>G195</f>
        <v>3000</v>
      </c>
      <c r="H194" s="56">
        <f>H195</f>
        <v>3000</v>
      </c>
    </row>
    <row r="195" spans="1:8" ht="47.25" outlineLevel="1" x14ac:dyDescent="0.25">
      <c r="A195" s="17" t="s">
        <v>23</v>
      </c>
      <c r="B195" s="10" t="s">
        <v>38</v>
      </c>
      <c r="C195" s="10" t="s">
        <v>78</v>
      </c>
      <c r="D195" s="10" t="s">
        <v>275</v>
      </c>
      <c r="E195" s="10">
        <v>200</v>
      </c>
      <c r="F195" s="56">
        <v>3300</v>
      </c>
      <c r="G195" s="56">
        <v>3000</v>
      </c>
      <c r="H195" s="56">
        <v>3000</v>
      </c>
    </row>
    <row r="196" spans="1:8" ht="31.5" outlineLevel="1" x14ac:dyDescent="0.25">
      <c r="A196" s="17" t="s">
        <v>272</v>
      </c>
      <c r="B196" s="10" t="s">
        <v>38</v>
      </c>
      <c r="C196" s="10" t="s">
        <v>78</v>
      </c>
      <c r="D196" s="10" t="s">
        <v>273</v>
      </c>
      <c r="E196" s="10"/>
      <c r="F196" s="56">
        <f>F197</f>
        <v>650</v>
      </c>
      <c r="G196" s="56">
        <f>G197</f>
        <v>600</v>
      </c>
      <c r="H196" s="56">
        <f>H197</f>
        <v>600</v>
      </c>
    </row>
    <row r="197" spans="1:8" ht="31.5" outlineLevel="1" x14ac:dyDescent="0.25">
      <c r="A197" s="17" t="s">
        <v>30</v>
      </c>
      <c r="B197" s="10" t="s">
        <v>38</v>
      </c>
      <c r="C197" s="10" t="s">
        <v>78</v>
      </c>
      <c r="D197" s="10" t="s">
        <v>273</v>
      </c>
      <c r="E197" s="10">
        <v>300</v>
      </c>
      <c r="F197" s="56">
        <v>650</v>
      </c>
      <c r="G197" s="56">
        <v>600</v>
      </c>
      <c r="H197" s="56">
        <v>600</v>
      </c>
    </row>
    <row r="198" spans="1:8" ht="47.25" outlineLevel="1" x14ac:dyDescent="0.25">
      <c r="A198" s="17" t="s">
        <v>277</v>
      </c>
      <c r="B198" s="10" t="s">
        <v>38</v>
      </c>
      <c r="C198" s="10" t="s">
        <v>78</v>
      </c>
      <c r="D198" s="10" t="s">
        <v>276</v>
      </c>
      <c r="E198" s="10"/>
      <c r="F198" s="56">
        <f>F199</f>
        <v>36942.300000000003</v>
      </c>
      <c r="G198" s="56">
        <f>G199</f>
        <v>38201.800000000003</v>
      </c>
      <c r="H198" s="56">
        <f>H199</f>
        <v>39462.199999999997</v>
      </c>
    </row>
    <row r="199" spans="1:8" ht="47.25" outlineLevel="1" x14ac:dyDescent="0.25">
      <c r="A199" s="17" t="s">
        <v>81</v>
      </c>
      <c r="B199" s="10" t="s">
        <v>38</v>
      </c>
      <c r="C199" s="10" t="s">
        <v>78</v>
      </c>
      <c r="D199" s="10" t="s">
        <v>276</v>
      </c>
      <c r="E199" s="10">
        <v>600</v>
      </c>
      <c r="F199" s="56">
        <v>36942.300000000003</v>
      </c>
      <c r="G199" s="56">
        <v>38201.800000000003</v>
      </c>
      <c r="H199" s="56">
        <v>39462.199999999997</v>
      </c>
    </row>
    <row r="200" spans="1:8" outlineLevel="1" x14ac:dyDescent="0.25">
      <c r="A200" s="17" t="s">
        <v>31</v>
      </c>
      <c r="B200" s="10" t="s">
        <v>38</v>
      </c>
      <c r="C200" s="10" t="s">
        <v>32</v>
      </c>
      <c r="D200" s="10"/>
      <c r="E200" s="10"/>
      <c r="F200" s="56">
        <f>F201+F205+F217</f>
        <v>20698.5</v>
      </c>
      <c r="G200" s="56">
        <f>G201+G205+G217</f>
        <v>21969.599999999999</v>
      </c>
      <c r="H200" s="56">
        <f>H201+H205+H217</f>
        <v>22524.5</v>
      </c>
    </row>
    <row r="201" spans="1:8" outlineLevel="1" x14ac:dyDescent="0.25">
      <c r="A201" s="17" t="s">
        <v>82</v>
      </c>
      <c r="B201" s="10" t="s">
        <v>38</v>
      </c>
      <c r="C201" s="10" t="s">
        <v>83</v>
      </c>
      <c r="D201" s="10"/>
      <c r="E201" s="10"/>
      <c r="F201" s="56">
        <f t="shared" ref="F201:H203" si="20">F202</f>
        <v>11788.2</v>
      </c>
      <c r="G201" s="56">
        <f t="shared" si="20"/>
        <v>12159.6</v>
      </c>
      <c r="H201" s="56">
        <f t="shared" si="20"/>
        <v>12159.6</v>
      </c>
    </row>
    <row r="202" spans="1:8" outlineLevel="1" x14ac:dyDescent="0.25">
      <c r="A202" s="17" t="s">
        <v>12</v>
      </c>
      <c r="B202" s="10" t="s">
        <v>38</v>
      </c>
      <c r="C202" s="10" t="s">
        <v>83</v>
      </c>
      <c r="D202" s="10" t="s">
        <v>13</v>
      </c>
      <c r="E202" s="10"/>
      <c r="F202" s="56">
        <f t="shared" si="20"/>
        <v>11788.2</v>
      </c>
      <c r="G202" s="56">
        <f t="shared" si="20"/>
        <v>12159.6</v>
      </c>
      <c r="H202" s="56">
        <f t="shared" si="20"/>
        <v>12159.6</v>
      </c>
    </row>
    <row r="203" spans="1:8" ht="31.5" outlineLevel="1" x14ac:dyDescent="0.25">
      <c r="A203" s="17" t="s">
        <v>84</v>
      </c>
      <c r="B203" s="10" t="s">
        <v>38</v>
      </c>
      <c r="C203" s="10" t="s">
        <v>83</v>
      </c>
      <c r="D203" s="10" t="s">
        <v>85</v>
      </c>
      <c r="E203" s="10"/>
      <c r="F203" s="56">
        <f t="shared" si="20"/>
        <v>11788.2</v>
      </c>
      <c r="G203" s="56">
        <f t="shared" si="20"/>
        <v>12159.6</v>
      </c>
      <c r="H203" s="56">
        <f t="shared" si="20"/>
        <v>12159.6</v>
      </c>
    </row>
    <row r="204" spans="1:8" ht="31.5" outlineLevel="1" x14ac:dyDescent="0.25">
      <c r="A204" s="17" t="s">
        <v>30</v>
      </c>
      <c r="B204" s="10" t="s">
        <v>38</v>
      </c>
      <c r="C204" s="10" t="s">
        <v>83</v>
      </c>
      <c r="D204" s="10" t="s">
        <v>85</v>
      </c>
      <c r="E204" s="10">
        <v>300</v>
      </c>
      <c r="F204" s="56">
        <v>11788.2</v>
      </c>
      <c r="G204" s="56">
        <v>12159.6</v>
      </c>
      <c r="H204" s="56">
        <v>12159.6</v>
      </c>
    </row>
    <row r="205" spans="1:8" outlineLevel="1" x14ac:dyDescent="0.25">
      <c r="A205" s="17" t="s">
        <v>33</v>
      </c>
      <c r="B205" s="10" t="s">
        <v>38</v>
      </c>
      <c r="C205" s="10" t="s">
        <v>34</v>
      </c>
      <c r="D205" s="10"/>
      <c r="E205" s="10"/>
      <c r="F205" s="56">
        <f>F206</f>
        <v>8709.2999999999993</v>
      </c>
      <c r="G205" s="56">
        <f>G206</f>
        <v>9609</v>
      </c>
      <c r="H205" s="56">
        <f>H206</f>
        <v>10163.9</v>
      </c>
    </row>
    <row r="206" spans="1:8" outlineLevel="1" x14ac:dyDescent="0.25">
      <c r="A206" s="17" t="s">
        <v>12</v>
      </c>
      <c r="B206" s="10" t="s">
        <v>38</v>
      </c>
      <c r="C206" s="10" t="s">
        <v>34</v>
      </c>
      <c r="D206" s="10" t="s">
        <v>13</v>
      </c>
      <c r="E206" s="10"/>
      <c r="F206" s="56">
        <f>F207+F209+F211+F213+F215</f>
        <v>8709.2999999999993</v>
      </c>
      <c r="G206" s="56">
        <f>G207+G209+G211+G213+G215</f>
        <v>9609</v>
      </c>
      <c r="H206" s="56">
        <f>H207+H209+H211+H213+H215</f>
        <v>10163.9</v>
      </c>
    </row>
    <row r="207" spans="1:8" ht="31.5" outlineLevel="1" x14ac:dyDescent="0.25">
      <c r="A207" s="17" t="s">
        <v>86</v>
      </c>
      <c r="B207" s="10" t="s">
        <v>38</v>
      </c>
      <c r="C207" s="10" t="s">
        <v>34</v>
      </c>
      <c r="D207" s="10" t="s">
        <v>87</v>
      </c>
      <c r="E207" s="10"/>
      <c r="F207" s="56">
        <f>F208</f>
        <v>2684.5</v>
      </c>
      <c r="G207" s="56">
        <f>G208</f>
        <v>2894.5</v>
      </c>
      <c r="H207" s="56">
        <f>H208</f>
        <v>3104.5</v>
      </c>
    </row>
    <row r="208" spans="1:8" ht="31.5" outlineLevel="1" x14ac:dyDescent="0.25">
      <c r="A208" s="17" t="s">
        <v>30</v>
      </c>
      <c r="B208" s="10" t="s">
        <v>38</v>
      </c>
      <c r="C208" s="10" t="s">
        <v>34</v>
      </c>
      <c r="D208" s="10" t="s">
        <v>87</v>
      </c>
      <c r="E208" s="10">
        <v>300</v>
      </c>
      <c r="F208" s="56">
        <v>2684.5</v>
      </c>
      <c r="G208" s="56">
        <v>2894.5</v>
      </c>
      <c r="H208" s="56">
        <v>3104.5</v>
      </c>
    </row>
    <row r="209" spans="1:8" ht="47.25" outlineLevel="1" x14ac:dyDescent="0.25">
      <c r="A209" s="17" t="s">
        <v>88</v>
      </c>
      <c r="B209" s="10" t="s">
        <v>38</v>
      </c>
      <c r="C209" s="10" t="s">
        <v>34</v>
      </c>
      <c r="D209" s="10" t="s">
        <v>89</v>
      </c>
      <c r="E209" s="10"/>
      <c r="F209" s="56">
        <f>F210</f>
        <v>1948.3</v>
      </c>
      <c r="G209" s="56">
        <f>G210</f>
        <v>2638</v>
      </c>
      <c r="H209" s="56">
        <f>H210</f>
        <v>2982.9</v>
      </c>
    </row>
    <row r="210" spans="1:8" ht="31.5" outlineLevel="1" x14ac:dyDescent="0.25">
      <c r="A210" s="17" t="s">
        <v>30</v>
      </c>
      <c r="B210" s="10" t="s">
        <v>38</v>
      </c>
      <c r="C210" s="10" t="s">
        <v>34</v>
      </c>
      <c r="D210" s="10" t="s">
        <v>89</v>
      </c>
      <c r="E210" s="10">
        <v>300</v>
      </c>
      <c r="F210" s="56">
        <v>1948.3</v>
      </c>
      <c r="G210" s="56">
        <v>2638</v>
      </c>
      <c r="H210" s="56">
        <v>2982.9</v>
      </c>
    </row>
    <row r="211" spans="1:8" ht="31.5" outlineLevel="1" x14ac:dyDescent="0.25">
      <c r="A211" s="17" t="s">
        <v>90</v>
      </c>
      <c r="B211" s="10" t="s">
        <v>38</v>
      </c>
      <c r="C211" s="10" t="s">
        <v>34</v>
      </c>
      <c r="D211" s="10" t="s">
        <v>91</v>
      </c>
      <c r="E211" s="10"/>
      <c r="F211" s="56">
        <f>F212</f>
        <v>513.29999999999995</v>
      </c>
      <c r="G211" s="56">
        <f>G212</f>
        <v>513.29999999999995</v>
      </c>
      <c r="H211" s="56">
        <f>H212</f>
        <v>513.29999999999995</v>
      </c>
    </row>
    <row r="212" spans="1:8" ht="47.25" outlineLevel="1" x14ac:dyDescent="0.25">
      <c r="A212" s="17" t="s">
        <v>81</v>
      </c>
      <c r="B212" s="10" t="s">
        <v>38</v>
      </c>
      <c r="C212" s="10" t="s">
        <v>34</v>
      </c>
      <c r="D212" s="10" t="s">
        <v>91</v>
      </c>
      <c r="E212" s="10">
        <v>600</v>
      </c>
      <c r="F212" s="56">
        <v>513.29999999999995</v>
      </c>
      <c r="G212" s="56">
        <v>513.29999999999995</v>
      </c>
      <c r="H212" s="56">
        <v>513.29999999999995</v>
      </c>
    </row>
    <row r="213" spans="1:8" ht="31.5" outlineLevel="1" x14ac:dyDescent="0.25">
      <c r="A213" s="17" t="s">
        <v>92</v>
      </c>
      <c r="B213" s="10" t="s">
        <v>38</v>
      </c>
      <c r="C213" s="10" t="s">
        <v>34</v>
      </c>
      <c r="D213" s="10" t="s">
        <v>93</v>
      </c>
      <c r="E213" s="10"/>
      <c r="F213" s="56">
        <f>F214</f>
        <v>2913.2</v>
      </c>
      <c r="G213" s="56">
        <f>G214</f>
        <v>2913.2</v>
      </c>
      <c r="H213" s="56">
        <f>H214</f>
        <v>2913.2</v>
      </c>
    </row>
    <row r="214" spans="1:8" ht="47.25" outlineLevel="1" x14ac:dyDescent="0.25">
      <c r="A214" s="17" t="s">
        <v>81</v>
      </c>
      <c r="B214" s="10" t="s">
        <v>38</v>
      </c>
      <c r="C214" s="10" t="s">
        <v>34</v>
      </c>
      <c r="D214" s="10" t="s">
        <v>93</v>
      </c>
      <c r="E214" s="10">
        <v>600</v>
      </c>
      <c r="F214" s="56">
        <v>2913.2</v>
      </c>
      <c r="G214" s="56">
        <v>2913.2</v>
      </c>
      <c r="H214" s="56">
        <v>2913.2</v>
      </c>
    </row>
    <row r="215" spans="1:8" ht="31.5" outlineLevel="1" x14ac:dyDescent="0.25">
      <c r="A215" s="24" t="s">
        <v>195</v>
      </c>
      <c r="B215" s="10" t="s">
        <v>38</v>
      </c>
      <c r="C215" s="10" t="s">
        <v>34</v>
      </c>
      <c r="D215" s="10" t="s">
        <v>196</v>
      </c>
      <c r="E215" s="10"/>
      <c r="F215" s="56">
        <f>F216</f>
        <v>650</v>
      </c>
      <c r="G215" s="56">
        <f>G216</f>
        <v>650</v>
      </c>
      <c r="H215" s="56">
        <f>H216</f>
        <v>650</v>
      </c>
    </row>
    <row r="216" spans="1:8" ht="31.5" outlineLevel="1" x14ac:dyDescent="0.25">
      <c r="A216" s="13" t="s">
        <v>30</v>
      </c>
      <c r="B216" s="10" t="s">
        <v>38</v>
      </c>
      <c r="C216" s="10" t="s">
        <v>34</v>
      </c>
      <c r="D216" s="10" t="s">
        <v>196</v>
      </c>
      <c r="E216" s="10">
        <v>300</v>
      </c>
      <c r="F216" s="56">
        <v>650</v>
      </c>
      <c r="G216" s="56">
        <v>650</v>
      </c>
      <c r="H216" s="56">
        <v>650</v>
      </c>
    </row>
    <row r="217" spans="1:8" outlineLevel="1" x14ac:dyDescent="0.25">
      <c r="A217" s="17" t="s">
        <v>94</v>
      </c>
      <c r="B217" s="10" t="s">
        <v>38</v>
      </c>
      <c r="C217" s="10" t="s">
        <v>95</v>
      </c>
      <c r="D217" s="10"/>
      <c r="E217" s="10"/>
      <c r="F217" s="56">
        <f t="shared" ref="F217:H221" si="21">F218</f>
        <v>201</v>
      </c>
      <c r="G217" s="56">
        <f t="shared" si="21"/>
        <v>201</v>
      </c>
      <c r="H217" s="56">
        <f t="shared" si="21"/>
        <v>201</v>
      </c>
    </row>
    <row r="218" spans="1:8" ht="47.25" outlineLevel="1" x14ac:dyDescent="0.25">
      <c r="A218" s="17" t="s">
        <v>96</v>
      </c>
      <c r="B218" s="10" t="s">
        <v>38</v>
      </c>
      <c r="C218" s="10" t="s">
        <v>95</v>
      </c>
      <c r="D218" s="10" t="s">
        <v>97</v>
      </c>
      <c r="E218" s="10"/>
      <c r="F218" s="56">
        <f t="shared" si="21"/>
        <v>201</v>
      </c>
      <c r="G218" s="56">
        <f t="shared" si="21"/>
        <v>201</v>
      </c>
      <c r="H218" s="56">
        <f t="shared" si="21"/>
        <v>201</v>
      </c>
    </row>
    <row r="219" spans="1:8" outlineLevel="1" x14ac:dyDescent="0.25">
      <c r="A219" s="17" t="s">
        <v>217</v>
      </c>
      <c r="B219" s="10" t="s">
        <v>38</v>
      </c>
      <c r="C219" s="10" t="s">
        <v>95</v>
      </c>
      <c r="D219" s="10" t="s">
        <v>184</v>
      </c>
      <c r="E219" s="10"/>
      <c r="F219" s="56">
        <f t="shared" si="21"/>
        <v>201</v>
      </c>
      <c r="G219" s="56">
        <f t="shared" si="21"/>
        <v>201</v>
      </c>
      <c r="H219" s="56">
        <f t="shared" si="21"/>
        <v>201</v>
      </c>
    </row>
    <row r="220" spans="1:8" ht="78.75" outlineLevel="1" x14ac:dyDescent="0.25">
      <c r="A220" s="17" t="s">
        <v>557</v>
      </c>
      <c r="B220" s="10" t="s">
        <v>38</v>
      </c>
      <c r="C220" s="10" t="s">
        <v>95</v>
      </c>
      <c r="D220" s="10" t="s">
        <v>438</v>
      </c>
      <c r="E220" s="10"/>
      <c r="F220" s="56">
        <f t="shared" si="21"/>
        <v>201</v>
      </c>
      <c r="G220" s="56">
        <f t="shared" si="21"/>
        <v>201</v>
      </c>
      <c r="H220" s="56">
        <f t="shared" si="21"/>
        <v>201</v>
      </c>
    </row>
    <row r="221" spans="1:8" ht="110.25" outlineLevel="1" x14ac:dyDescent="0.25">
      <c r="A221" s="17" t="s">
        <v>439</v>
      </c>
      <c r="B221" s="10" t="s">
        <v>38</v>
      </c>
      <c r="C221" s="10" t="s">
        <v>95</v>
      </c>
      <c r="D221" s="10" t="s">
        <v>440</v>
      </c>
      <c r="E221" s="10"/>
      <c r="F221" s="56">
        <f t="shared" si="21"/>
        <v>201</v>
      </c>
      <c r="G221" s="56">
        <f t="shared" si="21"/>
        <v>201</v>
      </c>
      <c r="H221" s="56">
        <f t="shared" si="21"/>
        <v>201</v>
      </c>
    </row>
    <row r="222" spans="1:8" ht="31.5" outlineLevel="1" x14ac:dyDescent="0.25">
      <c r="A222" s="17" t="s">
        <v>30</v>
      </c>
      <c r="B222" s="10" t="s">
        <v>38</v>
      </c>
      <c r="C222" s="10" t="s">
        <v>95</v>
      </c>
      <c r="D222" s="10" t="s">
        <v>440</v>
      </c>
      <c r="E222" s="10">
        <v>300</v>
      </c>
      <c r="F222" s="56">
        <v>201</v>
      </c>
      <c r="G222" s="56">
        <v>201</v>
      </c>
      <c r="H222" s="56">
        <v>201</v>
      </c>
    </row>
    <row r="223" spans="1:8" outlineLevel="1" x14ac:dyDescent="0.25">
      <c r="A223" s="17" t="s">
        <v>98</v>
      </c>
      <c r="B223" s="10" t="s">
        <v>38</v>
      </c>
      <c r="C223" s="10" t="s">
        <v>99</v>
      </c>
      <c r="D223" s="10"/>
      <c r="E223" s="10"/>
      <c r="F223" s="56">
        <f>F224+F234+F246</f>
        <v>91411.400000000009</v>
      </c>
      <c r="G223" s="56">
        <f>G224+G234+G246</f>
        <v>89676.4</v>
      </c>
      <c r="H223" s="56">
        <f>H224+H234+H246</f>
        <v>91926.1</v>
      </c>
    </row>
    <row r="224" spans="1:8" outlineLevel="1" x14ac:dyDescent="0.25">
      <c r="A224" s="17" t="s">
        <v>100</v>
      </c>
      <c r="B224" s="10" t="s">
        <v>38</v>
      </c>
      <c r="C224" s="10" t="s">
        <v>101</v>
      </c>
      <c r="D224" s="10"/>
      <c r="E224" s="10"/>
      <c r="F224" s="56">
        <f>F225</f>
        <v>48178.3</v>
      </c>
      <c r="G224" s="56">
        <f>G225</f>
        <v>48654.5</v>
      </c>
      <c r="H224" s="56">
        <f>H225</f>
        <v>50017.599999999999</v>
      </c>
    </row>
    <row r="225" spans="1:8" ht="47.25" outlineLevel="1" x14ac:dyDescent="0.25">
      <c r="A225" s="17" t="s">
        <v>102</v>
      </c>
      <c r="B225" s="10" t="s">
        <v>38</v>
      </c>
      <c r="C225" s="10" t="s">
        <v>101</v>
      </c>
      <c r="D225" s="10" t="s">
        <v>103</v>
      </c>
      <c r="E225" s="10"/>
      <c r="F225" s="56">
        <f>F226+F230</f>
        <v>48178.3</v>
      </c>
      <c r="G225" s="56">
        <f>G226+G230</f>
        <v>48654.5</v>
      </c>
      <c r="H225" s="56">
        <f>H226+H230</f>
        <v>50017.599999999999</v>
      </c>
    </row>
    <row r="226" spans="1:8" ht="31.5" outlineLevel="1" x14ac:dyDescent="0.25">
      <c r="A226" s="17" t="s">
        <v>203</v>
      </c>
      <c r="B226" s="10" t="s">
        <v>38</v>
      </c>
      <c r="C226" s="10" t="s">
        <v>101</v>
      </c>
      <c r="D226" s="10" t="s">
        <v>278</v>
      </c>
      <c r="E226" s="10"/>
      <c r="F226" s="56">
        <f t="shared" ref="F226:H228" si="22">F227</f>
        <v>821.4</v>
      </c>
      <c r="G226" s="56">
        <f t="shared" si="22"/>
        <v>0</v>
      </c>
      <c r="H226" s="56">
        <f t="shared" si="22"/>
        <v>0</v>
      </c>
    </row>
    <row r="227" spans="1:8" ht="63.75" customHeight="1" outlineLevel="1" x14ac:dyDescent="0.25">
      <c r="A227" s="53" t="s">
        <v>564</v>
      </c>
      <c r="B227" s="10" t="s">
        <v>38</v>
      </c>
      <c r="C227" s="10" t="s">
        <v>101</v>
      </c>
      <c r="D227" s="10" t="s">
        <v>279</v>
      </c>
      <c r="E227" s="10"/>
      <c r="F227" s="56">
        <f t="shared" si="22"/>
        <v>821.4</v>
      </c>
      <c r="G227" s="56">
        <f t="shared" si="22"/>
        <v>0</v>
      </c>
      <c r="H227" s="56">
        <f t="shared" si="22"/>
        <v>0</v>
      </c>
    </row>
    <row r="228" spans="1:8" ht="31.5" outlineLevel="1" x14ac:dyDescent="0.25">
      <c r="A228" s="17" t="s">
        <v>537</v>
      </c>
      <c r="B228" s="10" t="s">
        <v>38</v>
      </c>
      <c r="C228" s="10" t="s">
        <v>101</v>
      </c>
      <c r="D228" s="10" t="s">
        <v>538</v>
      </c>
      <c r="E228" s="10"/>
      <c r="F228" s="56">
        <f t="shared" si="22"/>
        <v>821.4</v>
      </c>
      <c r="G228" s="56">
        <f t="shared" si="22"/>
        <v>0</v>
      </c>
      <c r="H228" s="56">
        <f t="shared" si="22"/>
        <v>0</v>
      </c>
    </row>
    <row r="229" spans="1:8" ht="47.25" outlineLevel="1" x14ac:dyDescent="0.25">
      <c r="A229" s="17" t="s">
        <v>81</v>
      </c>
      <c r="B229" s="10" t="s">
        <v>38</v>
      </c>
      <c r="C229" s="10" t="s">
        <v>101</v>
      </c>
      <c r="D229" s="10" t="s">
        <v>538</v>
      </c>
      <c r="E229" s="10">
        <v>600</v>
      </c>
      <c r="F229" s="56">
        <v>821.4</v>
      </c>
      <c r="G229" s="56">
        <v>0</v>
      </c>
      <c r="H229" s="56">
        <v>0</v>
      </c>
    </row>
    <row r="230" spans="1:8" outlineLevel="1" x14ac:dyDescent="0.25">
      <c r="A230" s="17" t="s">
        <v>217</v>
      </c>
      <c r="B230" s="10" t="s">
        <v>38</v>
      </c>
      <c r="C230" s="10" t="s">
        <v>101</v>
      </c>
      <c r="D230" s="10" t="s">
        <v>284</v>
      </c>
      <c r="E230" s="10"/>
      <c r="F230" s="56">
        <f t="shared" ref="F230:H232" si="23">F231</f>
        <v>47356.9</v>
      </c>
      <c r="G230" s="56">
        <f t="shared" si="23"/>
        <v>48654.5</v>
      </c>
      <c r="H230" s="56">
        <f t="shared" si="23"/>
        <v>50017.599999999999</v>
      </c>
    </row>
    <row r="231" spans="1:8" ht="94.5" outlineLevel="1" x14ac:dyDescent="0.25">
      <c r="A231" s="17" t="s">
        <v>285</v>
      </c>
      <c r="B231" s="10" t="s">
        <v>38</v>
      </c>
      <c r="C231" s="10" t="s">
        <v>101</v>
      </c>
      <c r="D231" s="10" t="s">
        <v>286</v>
      </c>
      <c r="E231" s="10"/>
      <c r="F231" s="56">
        <f t="shared" si="23"/>
        <v>47356.9</v>
      </c>
      <c r="G231" s="56">
        <f t="shared" si="23"/>
        <v>48654.5</v>
      </c>
      <c r="H231" s="56">
        <f t="shared" si="23"/>
        <v>50017.599999999999</v>
      </c>
    </row>
    <row r="232" spans="1:8" ht="47.25" outlineLevel="1" x14ac:dyDescent="0.25">
      <c r="A232" s="17" t="s">
        <v>202</v>
      </c>
      <c r="B232" s="10" t="s">
        <v>38</v>
      </c>
      <c r="C232" s="10" t="s">
        <v>101</v>
      </c>
      <c r="D232" s="10" t="s">
        <v>287</v>
      </c>
      <c r="E232" s="10"/>
      <c r="F232" s="56">
        <f t="shared" si="23"/>
        <v>47356.9</v>
      </c>
      <c r="G232" s="56">
        <f t="shared" si="23"/>
        <v>48654.5</v>
      </c>
      <c r="H232" s="56">
        <f t="shared" si="23"/>
        <v>50017.599999999999</v>
      </c>
    </row>
    <row r="233" spans="1:8" ht="47.25" outlineLevel="1" x14ac:dyDescent="0.25">
      <c r="A233" s="17" t="s">
        <v>81</v>
      </c>
      <c r="B233" s="10" t="s">
        <v>38</v>
      </c>
      <c r="C233" s="10" t="s">
        <v>101</v>
      </c>
      <c r="D233" s="10" t="s">
        <v>287</v>
      </c>
      <c r="E233" s="10">
        <v>600</v>
      </c>
      <c r="F233" s="56">
        <v>47356.9</v>
      </c>
      <c r="G233" s="56">
        <v>48654.5</v>
      </c>
      <c r="H233" s="56">
        <v>50017.599999999999</v>
      </c>
    </row>
    <row r="234" spans="1:8" outlineLevel="1" x14ac:dyDescent="0.25">
      <c r="A234" s="17" t="s">
        <v>104</v>
      </c>
      <c r="B234" s="10" t="s">
        <v>38</v>
      </c>
      <c r="C234" s="10" t="s">
        <v>105</v>
      </c>
      <c r="D234" s="55"/>
      <c r="E234" s="55"/>
      <c r="F234" s="56">
        <f>F235</f>
        <v>13906.8</v>
      </c>
      <c r="G234" s="56">
        <f>G235</f>
        <v>10854.1</v>
      </c>
      <c r="H234" s="56">
        <f>H235</f>
        <v>10854.1</v>
      </c>
    </row>
    <row r="235" spans="1:8" ht="47.25" outlineLevel="1" x14ac:dyDescent="0.25">
      <c r="A235" s="17" t="s">
        <v>102</v>
      </c>
      <c r="B235" s="10" t="s">
        <v>38</v>
      </c>
      <c r="C235" s="10" t="s">
        <v>105</v>
      </c>
      <c r="D235" s="55" t="s">
        <v>103</v>
      </c>
      <c r="E235" s="55"/>
      <c r="F235" s="56">
        <f>F236+F240</f>
        <v>13906.8</v>
      </c>
      <c r="G235" s="56">
        <f>G236+G240</f>
        <v>10854.1</v>
      </c>
      <c r="H235" s="56">
        <f>H236+H240</f>
        <v>10854.1</v>
      </c>
    </row>
    <row r="236" spans="1:8" ht="31.5" outlineLevel="1" x14ac:dyDescent="0.25">
      <c r="A236" s="17" t="s">
        <v>203</v>
      </c>
      <c r="B236" s="10" t="s">
        <v>38</v>
      </c>
      <c r="C236" s="10" t="s">
        <v>105</v>
      </c>
      <c r="D236" s="55" t="s">
        <v>278</v>
      </c>
      <c r="E236" s="55"/>
      <c r="F236" s="56">
        <f t="shared" ref="F236:H238" si="24">F237</f>
        <v>1256</v>
      </c>
      <c r="G236" s="56">
        <f t="shared" si="24"/>
        <v>1020</v>
      </c>
      <c r="H236" s="56">
        <f t="shared" si="24"/>
        <v>1020</v>
      </c>
    </row>
    <row r="237" spans="1:8" ht="63" outlineLevel="1" x14ac:dyDescent="0.25">
      <c r="A237" s="17" t="s">
        <v>280</v>
      </c>
      <c r="B237" s="10" t="s">
        <v>38</v>
      </c>
      <c r="C237" s="10" t="s">
        <v>105</v>
      </c>
      <c r="D237" s="55" t="s">
        <v>281</v>
      </c>
      <c r="E237" s="55"/>
      <c r="F237" s="56">
        <f t="shared" si="24"/>
        <v>1256</v>
      </c>
      <c r="G237" s="56">
        <f t="shared" si="24"/>
        <v>1020</v>
      </c>
      <c r="H237" s="56">
        <f t="shared" si="24"/>
        <v>1020</v>
      </c>
    </row>
    <row r="238" spans="1:8" ht="63" outlineLevel="1" x14ac:dyDescent="0.25">
      <c r="A238" s="17" t="s">
        <v>233</v>
      </c>
      <c r="B238" s="10" t="s">
        <v>38</v>
      </c>
      <c r="C238" s="10" t="s">
        <v>105</v>
      </c>
      <c r="D238" s="55" t="s">
        <v>542</v>
      </c>
      <c r="E238" s="55"/>
      <c r="F238" s="56">
        <f t="shared" si="24"/>
        <v>1256</v>
      </c>
      <c r="G238" s="56">
        <f t="shared" si="24"/>
        <v>1020</v>
      </c>
      <c r="H238" s="56">
        <f t="shared" si="24"/>
        <v>1020</v>
      </c>
    </row>
    <row r="239" spans="1:8" ht="47.25" outlineLevel="1" x14ac:dyDescent="0.25">
      <c r="A239" s="17" t="s">
        <v>81</v>
      </c>
      <c r="B239" s="10" t="s">
        <v>38</v>
      </c>
      <c r="C239" s="10" t="s">
        <v>105</v>
      </c>
      <c r="D239" s="55" t="s">
        <v>542</v>
      </c>
      <c r="E239" s="55">
        <v>600</v>
      </c>
      <c r="F239" s="56">
        <f>836+420</f>
        <v>1256</v>
      </c>
      <c r="G239" s="56">
        <f>600+420</f>
        <v>1020</v>
      </c>
      <c r="H239" s="56">
        <f>600+420</f>
        <v>1020</v>
      </c>
    </row>
    <row r="240" spans="1:8" outlineLevel="1" x14ac:dyDescent="0.25">
      <c r="A240" s="17" t="s">
        <v>217</v>
      </c>
      <c r="B240" s="10" t="s">
        <v>38</v>
      </c>
      <c r="C240" s="10" t="s">
        <v>105</v>
      </c>
      <c r="D240" s="55" t="s">
        <v>284</v>
      </c>
      <c r="E240" s="55"/>
      <c r="F240" s="56">
        <f>F241</f>
        <v>12650.8</v>
      </c>
      <c r="G240" s="56">
        <f>G241</f>
        <v>9834.1</v>
      </c>
      <c r="H240" s="56">
        <f>H241</f>
        <v>9834.1</v>
      </c>
    </row>
    <row r="241" spans="1:8" ht="94.5" outlineLevel="1" x14ac:dyDescent="0.25">
      <c r="A241" s="17" t="s">
        <v>285</v>
      </c>
      <c r="B241" s="10" t="s">
        <v>38</v>
      </c>
      <c r="C241" s="10" t="s">
        <v>105</v>
      </c>
      <c r="D241" s="55" t="s">
        <v>286</v>
      </c>
      <c r="E241" s="55"/>
      <c r="F241" s="56">
        <f>F242+F244</f>
        <v>12650.8</v>
      </c>
      <c r="G241" s="56">
        <f>G242+G244</f>
        <v>9834.1</v>
      </c>
      <c r="H241" s="56">
        <f>H242+H244</f>
        <v>9834.1</v>
      </c>
    </row>
    <row r="242" spans="1:8" ht="31.5" outlineLevel="1" x14ac:dyDescent="0.25">
      <c r="A242" s="17" t="s">
        <v>304</v>
      </c>
      <c r="B242" s="10" t="s">
        <v>38</v>
      </c>
      <c r="C242" s="10" t="s">
        <v>105</v>
      </c>
      <c r="D242" s="55" t="s">
        <v>305</v>
      </c>
      <c r="E242" s="55"/>
      <c r="F242" s="56">
        <f>F243</f>
        <v>9450</v>
      </c>
      <c r="G242" s="56">
        <f>G243</f>
        <v>7833.3</v>
      </c>
      <c r="H242" s="56">
        <f>H243</f>
        <v>7833.3</v>
      </c>
    </row>
    <row r="243" spans="1:8" ht="47.25" outlineLevel="1" x14ac:dyDescent="0.25">
      <c r="A243" s="17" t="s">
        <v>23</v>
      </c>
      <c r="B243" s="10" t="s">
        <v>38</v>
      </c>
      <c r="C243" s="10" t="s">
        <v>105</v>
      </c>
      <c r="D243" s="55" t="s">
        <v>305</v>
      </c>
      <c r="E243" s="55">
        <v>200</v>
      </c>
      <c r="F243" s="56">
        <f>6800+1700+250+700</f>
        <v>9450</v>
      </c>
      <c r="G243" s="56">
        <f>5583.3+1500+250+500</f>
        <v>7833.3</v>
      </c>
      <c r="H243" s="56">
        <f>5583.3+500+1500+250</f>
        <v>7833.3</v>
      </c>
    </row>
    <row r="244" spans="1:8" ht="47.25" outlineLevel="1" x14ac:dyDescent="0.25">
      <c r="A244" s="17" t="s">
        <v>306</v>
      </c>
      <c r="B244" s="10" t="s">
        <v>38</v>
      </c>
      <c r="C244" s="10" t="s">
        <v>105</v>
      </c>
      <c r="D244" s="55" t="s">
        <v>307</v>
      </c>
      <c r="E244" s="55"/>
      <c r="F244" s="56">
        <f>F245</f>
        <v>3200.8</v>
      </c>
      <c r="G244" s="56">
        <f>G245</f>
        <v>2000.8</v>
      </c>
      <c r="H244" s="56">
        <f>H245</f>
        <v>2000.8</v>
      </c>
    </row>
    <row r="245" spans="1:8" ht="94.5" outlineLevel="1" x14ac:dyDescent="0.25">
      <c r="A245" s="17" t="s">
        <v>182</v>
      </c>
      <c r="B245" s="10" t="s">
        <v>38</v>
      </c>
      <c r="C245" s="10" t="s">
        <v>105</v>
      </c>
      <c r="D245" s="55" t="s">
        <v>307</v>
      </c>
      <c r="E245" s="55">
        <v>100</v>
      </c>
      <c r="F245" s="61">
        <v>3200.8</v>
      </c>
      <c r="G245" s="61">
        <v>2000.8</v>
      </c>
      <c r="H245" s="61">
        <v>2000.8</v>
      </c>
    </row>
    <row r="246" spans="1:8" outlineLevel="1" x14ac:dyDescent="0.25">
      <c r="A246" s="17" t="s">
        <v>106</v>
      </c>
      <c r="B246" s="10" t="s">
        <v>38</v>
      </c>
      <c r="C246" s="10" t="s">
        <v>107</v>
      </c>
      <c r="D246" s="10"/>
      <c r="E246" s="10"/>
      <c r="F246" s="56">
        <f t="shared" ref="F246:H247" si="25">F247</f>
        <v>29326.3</v>
      </c>
      <c r="G246" s="56">
        <f t="shared" si="25"/>
        <v>30167.8</v>
      </c>
      <c r="H246" s="56">
        <f t="shared" si="25"/>
        <v>31054.400000000001</v>
      </c>
    </row>
    <row r="247" spans="1:8" ht="47.25" outlineLevel="1" x14ac:dyDescent="0.25">
      <c r="A247" s="17" t="s">
        <v>102</v>
      </c>
      <c r="B247" s="10" t="s">
        <v>38</v>
      </c>
      <c r="C247" s="10" t="s">
        <v>107</v>
      </c>
      <c r="D247" s="10" t="s">
        <v>103</v>
      </c>
      <c r="E247" s="10"/>
      <c r="F247" s="56">
        <f t="shared" si="25"/>
        <v>29326.3</v>
      </c>
      <c r="G247" s="56">
        <f t="shared" si="25"/>
        <v>30167.8</v>
      </c>
      <c r="H247" s="56">
        <f t="shared" si="25"/>
        <v>31054.400000000001</v>
      </c>
    </row>
    <row r="248" spans="1:8" outlineLevel="1" x14ac:dyDescent="0.25">
      <c r="A248" s="17" t="s">
        <v>217</v>
      </c>
      <c r="B248" s="10" t="s">
        <v>38</v>
      </c>
      <c r="C248" s="10" t="s">
        <v>107</v>
      </c>
      <c r="D248" s="10" t="s">
        <v>284</v>
      </c>
      <c r="E248" s="10"/>
      <c r="F248" s="56">
        <f>F249</f>
        <v>29326.3</v>
      </c>
      <c r="G248" s="56">
        <f>G249</f>
        <v>30167.8</v>
      </c>
      <c r="H248" s="56">
        <f>H249</f>
        <v>31054.400000000001</v>
      </c>
    </row>
    <row r="249" spans="1:8" ht="94.5" outlineLevel="1" x14ac:dyDescent="0.25">
      <c r="A249" s="17" t="s">
        <v>285</v>
      </c>
      <c r="B249" s="10" t="s">
        <v>38</v>
      </c>
      <c r="C249" s="10" t="s">
        <v>107</v>
      </c>
      <c r="D249" s="10" t="s">
        <v>286</v>
      </c>
      <c r="E249" s="10"/>
      <c r="F249" s="56">
        <f>F250+F252</f>
        <v>29326.3</v>
      </c>
      <c r="G249" s="56">
        <f>G250+G252</f>
        <v>30167.8</v>
      </c>
      <c r="H249" s="56">
        <f>H250+H252</f>
        <v>31054.400000000001</v>
      </c>
    </row>
    <row r="250" spans="1:8" ht="63" outlineLevel="1" x14ac:dyDescent="0.25">
      <c r="A250" s="17" t="s">
        <v>309</v>
      </c>
      <c r="B250" s="10" t="s">
        <v>38</v>
      </c>
      <c r="C250" s="10" t="s">
        <v>107</v>
      </c>
      <c r="D250" s="10" t="s">
        <v>308</v>
      </c>
      <c r="E250" s="10"/>
      <c r="F250" s="56">
        <f>F251</f>
        <v>950</v>
      </c>
      <c r="G250" s="56">
        <f>G251</f>
        <v>950</v>
      </c>
      <c r="H250" s="56">
        <f>H251</f>
        <v>950</v>
      </c>
    </row>
    <row r="251" spans="1:8" ht="31.5" outlineLevel="1" x14ac:dyDescent="0.25">
      <c r="A251" s="17" t="s">
        <v>30</v>
      </c>
      <c r="B251" s="10" t="s">
        <v>38</v>
      </c>
      <c r="C251" s="10" t="s">
        <v>107</v>
      </c>
      <c r="D251" s="10" t="s">
        <v>308</v>
      </c>
      <c r="E251" s="10">
        <v>300</v>
      </c>
      <c r="F251" s="56">
        <v>950</v>
      </c>
      <c r="G251" s="56">
        <v>950</v>
      </c>
      <c r="H251" s="56">
        <v>950</v>
      </c>
    </row>
    <row r="252" spans="1:8" ht="47.25" outlineLevel="1" x14ac:dyDescent="0.25">
      <c r="A252" s="17" t="s">
        <v>202</v>
      </c>
      <c r="B252" s="10" t="s">
        <v>38</v>
      </c>
      <c r="C252" s="10" t="s">
        <v>107</v>
      </c>
      <c r="D252" s="10" t="s">
        <v>287</v>
      </c>
      <c r="E252" s="10"/>
      <c r="F252" s="56">
        <f>F253</f>
        <v>28376.3</v>
      </c>
      <c r="G252" s="56">
        <f>G253</f>
        <v>29217.8</v>
      </c>
      <c r="H252" s="56">
        <f>H253</f>
        <v>30104.400000000001</v>
      </c>
    </row>
    <row r="253" spans="1:8" ht="47.25" outlineLevel="1" x14ac:dyDescent="0.25">
      <c r="A253" s="17" t="s">
        <v>81</v>
      </c>
      <c r="B253" s="10" t="s">
        <v>38</v>
      </c>
      <c r="C253" s="10" t="s">
        <v>107</v>
      </c>
      <c r="D253" s="10" t="s">
        <v>287</v>
      </c>
      <c r="E253" s="10">
        <v>600</v>
      </c>
      <c r="F253" s="56">
        <v>28376.3</v>
      </c>
      <c r="G253" s="56">
        <v>29217.8</v>
      </c>
      <c r="H253" s="56">
        <v>30104.400000000001</v>
      </c>
    </row>
    <row r="254" spans="1:8" outlineLevel="1" x14ac:dyDescent="0.25">
      <c r="A254" s="25" t="s">
        <v>441</v>
      </c>
      <c r="B254" s="10" t="s">
        <v>38</v>
      </c>
      <c r="C254" s="10" t="s">
        <v>442</v>
      </c>
      <c r="D254" s="10"/>
      <c r="E254" s="10"/>
      <c r="F254" s="56">
        <f t="shared" ref="F254:H257" si="26">F255</f>
        <v>33638.300000000003</v>
      </c>
      <c r="G254" s="56">
        <f t="shared" si="26"/>
        <v>34815.9</v>
      </c>
      <c r="H254" s="56">
        <f t="shared" si="26"/>
        <v>36037.4</v>
      </c>
    </row>
    <row r="255" spans="1:8" outlineLevel="1" x14ac:dyDescent="0.25">
      <c r="A255" s="17" t="s">
        <v>443</v>
      </c>
      <c r="B255" s="10" t="s">
        <v>38</v>
      </c>
      <c r="C255" s="10" t="s">
        <v>444</v>
      </c>
      <c r="D255" s="10"/>
      <c r="E255" s="10"/>
      <c r="F255" s="56">
        <f t="shared" si="26"/>
        <v>33638.300000000003</v>
      </c>
      <c r="G255" s="56">
        <f t="shared" si="26"/>
        <v>34815.9</v>
      </c>
      <c r="H255" s="56">
        <f t="shared" si="26"/>
        <v>36037.4</v>
      </c>
    </row>
    <row r="256" spans="1:8" outlineLevel="1" x14ac:dyDescent="0.25">
      <c r="A256" s="25" t="s">
        <v>12</v>
      </c>
      <c r="B256" s="10" t="s">
        <v>38</v>
      </c>
      <c r="C256" s="10" t="s">
        <v>444</v>
      </c>
      <c r="D256" s="10" t="s">
        <v>13</v>
      </c>
      <c r="E256" s="10"/>
      <c r="F256" s="56">
        <f t="shared" si="26"/>
        <v>33638.300000000003</v>
      </c>
      <c r="G256" s="56">
        <f t="shared" si="26"/>
        <v>34815.9</v>
      </c>
      <c r="H256" s="56">
        <f t="shared" si="26"/>
        <v>36037.4</v>
      </c>
    </row>
    <row r="257" spans="1:8" ht="47.25" outlineLevel="1" x14ac:dyDescent="0.25">
      <c r="A257" s="25" t="s">
        <v>202</v>
      </c>
      <c r="B257" s="10" t="s">
        <v>38</v>
      </c>
      <c r="C257" s="10" t="s">
        <v>444</v>
      </c>
      <c r="D257" s="10" t="s">
        <v>66</v>
      </c>
      <c r="E257" s="10"/>
      <c r="F257" s="56">
        <f t="shared" si="26"/>
        <v>33638.300000000003</v>
      </c>
      <c r="G257" s="56">
        <f t="shared" si="26"/>
        <v>34815.9</v>
      </c>
      <c r="H257" s="56">
        <f t="shared" si="26"/>
        <v>36037.4</v>
      </c>
    </row>
    <row r="258" spans="1:8" ht="47.25" outlineLevel="1" x14ac:dyDescent="0.25">
      <c r="A258" s="25" t="s">
        <v>81</v>
      </c>
      <c r="B258" s="10" t="s">
        <v>38</v>
      </c>
      <c r="C258" s="10" t="s">
        <v>444</v>
      </c>
      <c r="D258" s="10" t="s">
        <v>66</v>
      </c>
      <c r="E258" s="10">
        <v>600</v>
      </c>
      <c r="F258" s="56">
        <v>33638.300000000003</v>
      </c>
      <c r="G258" s="56">
        <v>34815.9</v>
      </c>
      <c r="H258" s="56">
        <v>36037.4</v>
      </c>
    </row>
    <row r="259" spans="1:8" ht="31.5" outlineLevel="1" x14ac:dyDescent="0.25">
      <c r="A259" s="17" t="s">
        <v>108</v>
      </c>
      <c r="B259" s="10" t="s">
        <v>38</v>
      </c>
      <c r="C259" s="10" t="s">
        <v>109</v>
      </c>
      <c r="D259" s="10"/>
      <c r="E259" s="10"/>
      <c r="F259" s="56">
        <f>F260</f>
        <v>143371.5</v>
      </c>
      <c r="G259" s="56">
        <f t="shared" ref="G259:H262" si="27">G260</f>
        <v>183171</v>
      </c>
      <c r="H259" s="56">
        <f t="shared" si="27"/>
        <v>236273.4</v>
      </c>
    </row>
    <row r="260" spans="1:8" ht="31.5" outlineLevel="1" x14ac:dyDescent="0.25">
      <c r="A260" s="17" t="s">
        <v>110</v>
      </c>
      <c r="B260" s="10" t="s">
        <v>38</v>
      </c>
      <c r="C260" s="10" t="s">
        <v>111</v>
      </c>
      <c r="D260" s="10"/>
      <c r="E260" s="10"/>
      <c r="F260" s="56">
        <f>F261</f>
        <v>143371.5</v>
      </c>
      <c r="G260" s="56">
        <f t="shared" si="27"/>
        <v>183171</v>
      </c>
      <c r="H260" s="56">
        <f t="shared" si="27"/>
        <v>236273.4</v>
      </c>
    </row>
    <row r="261" spans="1:8" outlineLevel="1" x14ac:dyDescent="0.25">
      <c r="A261" s="17" t="s">
        <v>12</v>
      </c>
      <c r="B261" s="10" t="s">
        <v>38</v>
      </c>
      <c r="C261" s="10" t="s">
        <v>111</v>
      </c>
      <c r="D261" s="10" t="s">
        <v>13</v>
      </c>
      <c r="E261" s="10"/>
      <c r="F261" s="56">
        <f>F262</f>
        <v>143371.5</v>
      </c>
      <c r="G261" s="56">
        <f t="shared" si="27"/>
        <v>183171</v>
      </c>
      <c r="H261" s="56">
        <f t="shared" si="27"/>
        <v>236273.4</v>
      </c>
    </row>
    <row r="262" spans="1:8" ht="31.5" outlineLevel="1" x14ac:dyDescent="0.25">
      <c r="A262" s="17" t="s">
        <v>112</v>
      </c>
      <c r="B262" s="10" t="s">
        <v>38</v>
      </c>
      <c r="C262" s="10" t="s">
        <v>111</v>
      </c>
      <c r="D262" s="10" t="s">
        <v>113</v>
      </c>
      <c r="E262" s="10"/>
      <c r="F262" s="56">
        <f>F263</f>
        <v>143371.5</v>
      </c>
      <c r="G262" s="56">
        <f t="shared" si="27"/>
        <v>183171</v>
      </c>
      <c r="H262" s="56">
        <f t="shared" si="27"/>
        <v>236273.4</v>
      </c>
    </row>
    <row r="263" spans="1:8" ht="31.5" outlineLevel="1" x14ac:dyDescent="0.25">
      <c r="A263" s="17" t="s">
        <v>114</v>
      </c>
      <c r="B263" s="10" t="s">
        <v>38</v>
      </c>
      <c r="C263" s="10" t="s">
        <v>111</v>
      </c>
      <c r="D263" s="10" t="s">
        <v>113</v>
      </c>
      <c r="E263" s="10">
        <v>700</v>
      </c>
      <c r="F263" s="56">
        <v>143371.5</v>
      </c>
      <c r="G263" s="56">
        <v>183171</v>
      </c>
      <c r="H263" s="56">
        <v>236273.4</v>
      </c>
    </row>
    <row r="264" spans="1:8" ht="31.5" outlineLevel="1" x14ac:dyDescent="0.25">
      <c r="A264" s="8" t="s">
        <v>115</v>
      </c>
      <c r="B264" s="11" t="s">
        <v>116</v>
      </c>
      <c r="C264" s="11" t="s">
        <v>39</v>
      </c>
      <c r="D264" s="11"/>
      <c r="E264" s="11"/>
      <c r="F264" s="57">
        <f>F265</f>
        <v>245856.3</v>
      </c>
      <c r="G264" s="57">
        <f>G265</f>
        <v>145016.29999999999</v>
      </c>
      <c r="H264" s="57">
        <f>H265</f>
        <v>145384.6</v>
      </c>
    </row>
    <row r="265" spans="1:8" outlineLevel="1" x14ac:dyDescent="0.25">
      <c r="A265" s="13" t="s">
        <v>8</v>
      </c>
      <c r="B265" s="10" t="s">
        <v>116</v>
      </c>
      <c r="C265" s="10" t="s">
        <v>9</v>
      </c>
      <c r="D265" s="10"/>
      <c r="E265" s="10"/>
      <c r="F265" s="56">
        <f>F266+F272+F276</f>
        <v>245856.3</v>
      </c>
      <c r="G265" s="56">
        <f>G266+G272+G276</f>
        <v>145016.29999999999</v>
      </c>
      <c r="H265" s="56">
        <f>H266+H272+H276</f>
        <v>145384.6</v>
      </c>
    </row>
    <row r="266" spans="1:8" ht="63" outlineLevel="1" x14ac:dyDescent="0.25">
      <c r="A266" s="13" t="s">
        <v>117</v>
      </c>
      <c r="B266" s="10" t="s">
        <v>116</v>
      </c>
      <c r="C266" s="10" t="s">
        <v>118</v>
      </c>
      <c r="D266" s="10"/>
      <c r="E266" s="10"/>
      <c r="F266" s="56">
        <f t="shared" ref="F266:H267" si="28">F267</f>
        <v>60856.3</v>
      </c>
      <c r="G266" s="56">
        <f t="shared" si="28"/>
        <v>62914.1</v>
      </c>
      <c r="H266" s="56">
        <f t="shared" si="28"/>
        <v>63282.400000000001</v>
      </c>
    </row>
    <row r="267" spans="1:8" outlineLevel="1" x14ac:dyDescent="0.25">
      <c r="A267" s="13" t="s">
        <v>12</v>
      </c>
      <c r="B267" s="10" t="s">
        <v>116</v>
      </c>
      <c r="C267" s="10" t="s">
        <v>118</v>
      </c>
      <c r="D267" s="10" t="s">
        <v>13</v>
      </c>
      <c r="E267" s="10"/>
      <c r="F267" s="56">
        <f t="shared" si="28"/>
        <v>60856.3</v>
      </c>
      <c r="G267" s="56">
        <f t="shared" si="28"/>
        <v>62914.1</v>
      </c>
      <c r="H267" s="56">
        <f t="shared" si="28"/>
        <v>63282.400000000001</v>
      </c>
    </row>
    <row r="268" spans="1:8" ht="47.25" outlineLevel="1" x14ac:dyDescent="0.25">
      <c r="A268" s="15" t="s">
        <v>206</v>
      </c>
      <c r="B268" s="10" t="s">
        <v>116</v>
      </c>
      <c r="C268" s="10" t="s">
        <v>118</v>
      </c>
      <c r="D268" s="10" t="s">
        <v>45</v>
      </c>
      <c r="E268" s="10"/>
      <c r="F268" s="56">
        <f>F269+F270+F271</f>
        <v>60856.3</v>
      </c>
      <c r="G268" s="56">
        <f>G269+G270+G271</f>
        <v>62914.1</v>
      </c>
      <c r="H268" s="56">
        <f>H269+H270+H271</f>
        <v>63282.400000000001</v>
      </c>
    </row>
    <row r="269" spans="1:8" ht="106.5" customHeight="1" outlineLevel="1" x14ac:dyDescent="0.25">
      <c r="A269" s="13" t="s">
        <v>16</v>
      </c>
      <c r="B269" s="10" t="s">
        <v>116</v>
      </c>
      <c r="C269" s="10" t="s">
        <v>118</v>
      </c>
      <c r="D269" s="10" t="s">
        <v>45</v>
      </c>
      <c r="E269" s="10">
        <v>100</v>
      </c>
      <c r="F269" s="56">
        <v>57187.8</v>
      </c>
      <c r="G269" s="56">
        <v>59096.4</v>
      </c>
      <c r="H269" s="56">
        <v>59096.4</v>
      </c>
    </row>
    <row r="270" spans="1:8" ht="47.25" outlineLevel="1" x14ac:dyDescent="0.25">
      <c r="A270" s="13" t="s">
        <v>23</v>
      </c>
      <c r="B270" s="10" t="s">
        <v>116</v>
      </c>
      <c r="C270" s="10" t="s">
        <v>118</v>
      </c>
      <c r="D270" s="10" t="s">
        <v>45</v>
      </c>
      <c r="E270" s="10">
        <v>200</v>
      </c>
      <c r="F270" s="56">
        <f>3615.8+2.4+0.1</f>
        <v>3618.3</v>
      </c>
      <c r="G270" s="56">
        <v>3767.5</v>
      </c>
      <c r="H270" s="56">
        <v>4135.8</v>
      </c>
    </row>
    <row r="271" spans="1:8" outlineLevel="1" x14ac:dyDescent="0.25">
      <c r="A271" s="15" t="s">
        <v>46</v>
      </c>
      <c r="B271" s="10" t="s">
        <v>116</v>
      </c>
      <c r="C271" s="10" t="s">
        <v>118</v>
      </c>
      <c r="D271" s="10" t="s">
        <v>45</v>
      </c>
      <c r="E271" s="10">
        <v>800</v>
      </c>
      <c r="F271" s="56">
        <v>50.2</v>
      </c>
      <c r="G271" s="56">
        <v>50.2</v>
      </c>
      <c r="H271" s="56">
        <v>50.2</v>
      </c>
    </row>
    <row r="272" spans="1:8" outlineLevel="1" x14ac:dyDescent="0.25">
      <c r="A272" s="13" t="s">
        <v>119</v>
      </c>
      <c r="B272" s="10" t="s">
        <v>116</v>
      </c>
      <c r="C272" s="10" t="s">
        <v>120</v>
      </c>
      <c r="D272" s="10"/>
      <c r="E272" s="10"/>
      <c r="F272" s="56">
        <f t="shared" ref="F272:H274" si="29">F273</f>
        <v>125000</v>
      </c>
      <c r="G272" s="56">
        <f t="shared" si="29"/>
        <v>82102.2</v>
      </c>
      <c r="H272" s="56">
        <f t="shared" si="29"/>
        <v>82102.2</v>
      </c>
    </row>
    <row r="273" spans="1:8" outlineLevel="1" x14ac:dyDescent="0.25">
      <c r="A273" s="13" t="s">
        <v>12</v>
      </c>
      <c r="B273" s="10" t="s">
        <v>116</v>
      </c>
      <c r="C273" s="10" t="s">
        <v>120</v>
      </c>
      <c r="D273" s="10" t="s">
        <v>13</v>
      </c>
      <c r="E273" s="10"/>
      <c r="F273" s="56">
        <f t="shared" si="29"/>
        <v>125000</v>
      </c>
      <c r="G273" s="56">
        <f t="shared" si="29"/>
        <v>82102.2</v>
      </c>
      <c r="H273" s="56">
        <f t="shared" si="29"/>
        <v>82102.2</v>
      </c>
    </row>
    <row r="274" spans="1:8" ht="31.5" outlineLevel="1" x14ac:dyDescent="0.25">
      <c r="A274" s="13" t="s">
        <v>121</v>
      </c>
      <c r="B274" s="10" t="s">
        <v>116</v>
      </c>
      <c r="C274" s="10" t="s">
        <v>120</v>
      </c>
      <c r="D274" s="10" t="s">
        <v>122</v>
      </c>
      <c r="E274" s="10"/>
      <c r="F274" s="56">
        <f t="shared" si="29"/>
        <v>125000</v>
      </c>
      <c r="G274" s="56">
        <f t="shared" si="29"/>
        <v>82102.2</v>
      </c>
      <c r="H274" s="56">
        <f t="shared" si="29"/>
        <v>82102.2</v>
      </c>
    </row>
    <row r="275" spans="1:8" outlineLevel="1" x14ac:dyDescent="0.25">
      <c r="A275" s="15" t="s">
        <v>46</v>
      </c>
      <c r="B275" s="10" t="s">
        <v>116</v>
      </c>
      <c r="C275" s="10" t="s">
        <v>120</v>
      </c>
      <c r="D275" s="10" t="s">
        <v>122</v>
      </c>
      <c r="E275" s="10">
        <v>800</v>
      </c>
      <c r="F275" s="56">
        <v>125000</v>
      </c>
      <c r="G275" s="56">
        <v>82102.2</v>
      </c>
      <c r="H275" s="56">
        <v>82102.2</v>
      </c>
    </row>
    <row r="276" spans="1:8" outlineLevel="1" x14ac:dyDescent="0.25">
      <c r="A276" s="17" t="s">
        <v>26</v>
      </c>
      <c r="B276" s="10" t="s">
        <v>116</v>
      </c>
      <c r="C276" s="10" t="s">
        <v>27</v>
      </c>
      <c r="D276" s="10"/>
      <c r="E276" s="10"/>
      <c r="F276" s="56">
        <f t="shared" ref="F276:H278" si="30">F277</f>
        <v>60000</v>
      </c>
      <c r="G276" s="56">
        <f t="shared" si="30"/>
        <v>0</v>
      </c>
      <c r="H276" s="56">
        <f t="shared" si="30"/>
        <v>0</v>
      </c>
    </row>
    <row r="277" spans="1:8" outlineLevel="1" x14ac:dyDescent="0.25">
      <c r="A277" s="17" t="s">
        <v>12</v>
      </c>
      <c r="B277" s="10" t="s">
        <v>116</v>
      </c>
      <c r="C277" s="10" t="s">
        <v>27</v>
      </c>
      <c r="D277" s="10" t="s">
        <v>13</v>
      </c>
      <c r="E277" s="10"/>
      <c r="F277" s="56">
        <f t="shared" si="30"/>
        <v>60000</v>
      </c>
      <c r="G277" s="56">
        <f t="shared" si="30"/>
        <v>0</v>
      </c>
      <c r="H277" s="56">
        <f t="shared" si="30"/>
        <v>0</v>
      </c>
    </row>
    <row r="278" spans="1:8" ht="94.5" outlineLevel="1" x14ac:dyDescent="0.25">
      <c r="A278" s="15" t="s">
        <v>218</v>
      </c>
      <c r="B278" s="10" t="s">
        <v>116</v>
      </c>
      <c r="C278" s="10" t="s">
        <v>27</v>
      </c>
      <c r="D278" s="10" t="s">
        <v>219</v>
      </c>
      <c r="E278" s="10"/>
      <c r="F278" s="56">
        <f t="shared" si="30"/>
        <v>60000</v>
      </c>
      <c r="G278" s="56">
        <f t="shared" si="30"/>
        <v>0</v>
      </c>
      <c r="H278" s="56">
        <f t="shared" si="30"/>
        <v>0</v>
      </c>
    </row>
    <row r="279" spans="1:8" outlineLevel="1" x14ac:dyDescent="0.25">
      <c r="A279" s="15" t="s">
        <v>46</v>
      </c>
      <c r="B279" s="10" t="s">
        <v>116</v>
      </c>
      <c r="C279" s="10" t="s">
        <v>27</v>
      </c>
      <c r="D279" s="10" t="s">
        <v>219</v>
      </c>
      <c r="E279" s="10">
        <v>800</v>
      </c>
      <c r="F279" s="56">
        <v>60000</v>
      </c>
      <c r="G279" s="56">
        <v>0</v>
      </c>
      <c r="H279" s="56">
        <v>0</v>
      </c>
    </row>
    <row r="280" spans="1:8" ht="31.5" x14ac:dyDescent="0.25">
      <c r="A280" s="8" t="s">
        <v>123</v>
      </c>
      <c r="B280" s="11" t="s">
        <v>124</v>
      </c>
      <c r="C280" s="11" t="s">
        <v>39</v>
      </c>
      <c r="D280" s="11"/>
      <c r="E280" s="11"/>
      <c r="F280" s="57">
        <f>F281+F286+F303+F322+F397</f>
        <v>1425863.4</v>
      </c>
      <c r="G280" s="57">
        <f t="shared" ref="G280:H280" si="31">G281+G286+G303+G322+G397</f>
        <v>1259212.8999999999</v>
      </c>
      <c r="H280" s="57">
        <f t="shared" si="31"/>
        <v>1266280.6999999997</v>
      </c>
    </row>
    <row r="281" spans="1:8" outlineLevel="1" x14ac:dyDescent="0.25">
      <c r="A281" s="13" t="s">
        <v>8</v>
      </c>
      <c r="B281" s="10" t="s">
        <v>124</v>
      </c>
      <c r="C281" s="10" t="s">
        <v>9</v>
      </c>
      <c r="D281" s="10"/>
      <c r="E281" s="10"/>
      <c r="F281" s="56">
        <f>F282</f>
        <v>210.5</v>
      </c>
      <c r="G281" s="56">
        <f t="shared" ref="G281:H284" si="32">G282</f>
        <v>210.5</v>
      </c>
      <c r="H281" s="56">
        <f t="shared" si="32"/>
        <v>210.5</v>
      </c>
    </row>
    <row r="282" spans="1:8" outlineLevel="1" x14ac:dyDescent="0.25">
      <c r="A282" s="13" t="s">
        <v>26</v>
      </c>
      <c r="B282" s="10" t="s">
        <v>124</v>
      </c>
      <c r="C282" s="10" t="s">
        <v>27</v>
      </c>
      <c r="D282" s="10"/>
      <c r="E282" s="10"/>
      <c r="F282" s="56">
        <f>F283</f>
        <v>210.5</v>
      </c>
      <c r="G282" s="56">
        <f t="shared" si="32"/>
        <v>210.5</v>
      </c>
      <c r="H282" s="56">
        <f t="shared" si="32"/>
        <v>210.5</v>
      </c>
    </row>
    <row r="283" spans="1:8" outlineLevel="1" x14ac:dyDescent="0.25">
      <c r="A283" s="13" t="s">
        <v>12</v>
      </c>
      <c r="B283" s="10" t="s">
        <v>124</v>
      </c>
      <c r="C283" s="10" t="s">
        <v>27</v>
      </c>
      <c r="D283" s="10" t="s">
        <v>13</v>
      </c>
      <c r="E283" s="10"/>
      <c r="F283" s="56">
        <f>F284</f>
        <v>210.5</v>
      </c>
      <c r="G283" s="56">
        <f t="shared" si="32"/>
        <v>210.5</v>
      </c>
      <c r="H283" s="56">
        <f t="shared" si="32"/>
        <v>210.5</v>
      </c>
    </row>
    <row r="284" spans="1:8" ht="63" outlineLevel="1" x14ac:dyDescent="0.25">
      <c r="A284" s="13" t="s">
        <v>67</v>
      </c>
      <c r="B284" s="10" t="s">
        <v>124</v>
      </c>
      <c r="C284" s="10" t="s">
        <v>27</v>
      </c>
      <c r="D284" s="10" t="s">
        <v>68</v>
      </c>
      <c r="E284" s="10"/>
      <c r="F284" s="56">
        <f>F285</f>
        <v>210.5</v>
      </c>
      <c r="G284" s="56">
        <f t="shared" si="32"/>
        <v>210.5</v>
      </c>
      <c r="H284" s="56">
        <f t="shared" si="32"/>
        <v>210.5</v>
      </c>
    </row>
    <row r="285" spans="1:8" outlineLevel="1" x14ac:dyDescent="0.25">
      <c r="A285" s="26" t="s">
        <v>46</v>
      </c>
      <c r="B285" s="10" t="s">
        <v>124</v>
      </c>
      <c r="C285" s="10" t="s">
        <v>27</v>
      </c>
      <c r="D285" s="10" t="s">
        <v>68</v>
      </c>
      <c r="E285" s="10">
        <v>800</v>
      </c>
      <c r="F285" s="56">
        <v>210.5</v>
      </c>
      <c r="G285" s="56">
        <v>210.5</v>
      </c>
      <c r="H285" s="56">
        <v>210.5</v>
      </c>
    </row>
    <row r="286" spans="1:8" ht="31.5" outlineLevel="1" x14ac:dyDescent="0.25">
      <c r="A286" s="13" t="s">
        <v>125</v>
      </c>
      <c r="B286" s="10" t="s">
        <v>124</v>
      </c>
      <c r="C286" s="10" t="s">
        <v>126</v>
      </c>
      <c r="D286" s="10"/>
      <c r="E286" s="10"/>
      <c r="F286" s="56">
        <f>F287</f>
        <v>175853.3</v>
      </c>
      <c r="G286" s="56">
        <f t="shared" ref="G286:H286" si="33">G287</f>
        <v>176783</v>
      </c>
      <c r="H286" s="56">
        <f t="shared" si="33"/>
        <v>180370.4</v>
      </c>
    </row>
    <row r="287" spans="1:8" ht="63" outlineLevel="1" x14ac:dyDescent="0.25">
      <c r="A287" s="26" t="s">
        <v>127</v>
      </c>
      <c r="B287" s="10" t="s">
        <v>124</v>
      </c>
      <c r="C287" s="10" t="s">
        <v>128</v>
      </c>
      <c r="D287" s="10"/>
      <c r="E287" s="10"/>
      <c r="F287" s="56">
        <f>F288</f>
        <v>175853.3</v>
      </c>
      <c r="G287" s="56">
        <f t="shared" ref="G287:H287" si="34">G288</f>
        <v>176783</v>
      </c>
      <c r="H287" s="56">
        <f t="shared" si="34"/>
        <v>180370.4</v>
      </c>
    </row>
    <row r="288" spans="1:8" ht="47.25" outlineLevel="1" x14ac:dyDescent="0.25">
      <c r="A288" s="26" t="s">
        <v>69</v>
      </c>
      <c r="B288" s="10" t="s">
        <v>124</v>
      </c>
      <c r="C288" s="10" t="s">
        <v>128</v>
      </c>
      <c r="D288" s="10" t="s">
        <v>70</v>
      </c>
      <c r="E288" s="10"/>
      <c r="F288" s="56">
        <f>F289+F293</f>
        <v>175853.3</v>
      </c>
      <c r="G288" s="56">
        <f t="shared" ref="G288:H288" si="35">G289+G293</f>
        <v>176783</v>
      </c>
      <c r="H288" s="56">
        <f t="shared" si="35"/>
        <v>180370.4</v>
      </c>
    </row>
    <row r="289" spans="1:8" ht="31.5" customHeight="1" outlineLevel="1" x14ac:dyDescent="0.25">
      <c r="A289" s="46" t="s">
        <v>203</v>
      </c>
      <c r="B289" s="10" t="s">
        <v>124</v>
      </c>
      <c r="C289" s="10" t="s">
        <v>128</v>
      </c>
      <c r="D289" s="10" t="s">
        <v>129</v>
      </c>
      <c r="E289" s="10"/>
      <c r="F289" s="56">
        <f>F290</f>
        <v>2281.1999999999998</v>
      </c>
      <c r="G289" s="56">
        <f t="shared" ref="G289:H289" si="36">G290</f>
        <v>2281.1999999999998</v>
      </c>
      <c r="H289" s="56">
        <f t="shared" si="36"/>
        <v>2281.1999999999998</v>
      </c>
    </row>
    <row r="290" spans="1:8" ht="47.25" outlineLevel="1" x14ac:dyDescent="0.25">
      <c r="A290" s="54" t="s">
        <v>223</v>
      </c>
      <c r="B290" s="10" t="s">
        <v>124</v>
      </c>
      <c r="C290" s="10" t="s">
        <v>128</v>
      </c>
      <c r="D290" s="10" t="s">
        <v>130</v>
      </c>
      <c r="E290" s="10"/>
      <c r="F290" s="56">
        <f>F291</f>
        <v>2281.1999999999998</v>
      </c>
      <c r="G290" s="56">
        <f t="shared" ref="G290:H291" si="37">G291</f>
        <v>2281.1999999999998</v>
      </c>
      <c r="H290" s="56">
        <f t="shared" si="37"/>
        <v>2281.1999999999998</v>
      </c>
    </row>
    <row r="291" spans="1:8" ht="31.5" outlineLevel="1" x14ac:dyDescent="0.25">
      <c r="A291" s="54" t="s">
        <v>226</v>
      </c>
      <c r="B291" s="10" t="s">
        <v>124</v>
      </c>
      <c r="C291" s="10" t="s">
        <v>128</v>
      </c>
      <c r="D291" s="10" t="s">
        <v>225</v>
      </c>
      <c r="E291" s="10"/>
      <c r="F291" s="56">
        <f>F292</f>
        <v>2281.1999999999998</v>
      </c>
      <c r="G291" s="56">
        <f t="shared" si="37"/>
        <v>2281.1999999999998</v>
      </c>
      <c r="H291" s="56">
        <f t="shared" si="37"/>
        <v>2281.1999999999998</v>
      </c>
    </row>
    <row r="292" spans="1:8" ht="47.25" outlineLevel="1" x14ac:dyDescent="0.25">
      <c r="A292" s="13" t="s">
        <v>23</v>
      </c>
      <c r="B292" s="10" t="s">
        <v>124</v>
      </c>
      <c r="C292" s="10" t="s">
        <v>128</v>
      </c>
      <c r="D292" s="10" t="s">
        <v>225</v>
      </c>
      <c r="E292" s="10">
        <v>200</v>
      </c>
      <c r="F292" s="56">
        <v>2281.1999999999998</v>
      </c>
      <c r="G292" s="56">
        <v>2281.1999999999998</v>
      </c>
      <c r="H292" s="56">
        <v>2281.1999999999998</v>
      </c>
    </row>
    <row r="293" spans="1:8" outlineLevel="1" x14ac:dyDescent="0.25">
      <c r="A293" s="13" t="s">
        <v>217</v>
      </c>
      <c r="B293" s="10" t="s">
        <v>124</v>
      </c>
      <c r="C293" s="10" t="s">
        <v>128</v>
      </c>
      <c r="D293" s="10" t="s">
        <v>131</v>
      </c>
      <c r="E293" s="10"/>
      <c r="F293" s="56">
        <f>F294</f>
        <v>173572.09999999998</v>
      </c>
      <c r="G293" s="56">
        <f t="shared" ref="G293:H293" si="38">G294</f>
        <v>174501.8</v>
      </c>
      <c r="H293" s="56">
        <f t="shared" si="38"/>
        <v>178089.19999999998</v>
      </c>
    </row>
    <row r="294" spans="1:8" ht="126" outlineLevel="1" x14ac:dyDescent="0.25">
      <c r="A294" s="13" t="s">
        <v>570</v>
      </c>
      <c r="B294" s="10" t="s">
        <v>124</v>
      </c>
      <c r="C294" s="10" t="s">
        <v>128</v>
      </c>
      <c r="D294" s="10" t="s">
        <v>132</v>
      </c>
      <c r="E294" s="10"/>
      <c r="F294" s="56">
        <f>F295+F297+F299</f>
        <v>173572.09999999998</v>
      </c>
      <c r="G294" s="56">
        <f t="shared" ref="G294:H294" si="39">G295+G297+G299</f>
        <v>174501.8</v>
      </c>
      <c r="H294" s="56">
        <f t="shared" si="39"/>
        <v>178089.19999999998</v>
      </c>
    </row>
    <row r="295" spans="1:8" ht="31.5" outlineLevel="1" x14ac:dyDescent="0.25">
      <c r="A295" s="13" t="s">
        <v>558</v>
      </c>
      <c r="B295" s="10" t="s">
        <v>124</v>
      </c>
      <c r="C295" s="10" t="s">
        <v>128</v>
      </c>
      <c r="D295" s="10" t="s">
        <v>227</v>
      </c>
      <c r="E295" s="10"/>
      <c r="F295" s="56">
        <f>F296</f>
        <v>49591.6</v>
      </c>
      <c r="G295" s="56">
        <f>G296</f>
        <v>49591.6</v>
      </c>
      <c r="H295" s="56">
        <f>H296</f>
        <v>49591.6</v>
      </c>
    </row>
    <row r="296" spans="1:8" ht="47.25" outlineLevel="1" x14ac:dyDescent="0.25">
      <c r="A296" s="13" t="s">
        <v>23</v>
      </c>
      <c r="B296" s="10" t="s">
        <v>124</v>
      </c>
      <c r="C296" s="10" t="s">
        <v>128</v>
      </c>
      <c r="D296" s="10" t="s">
        <v>227</v>
      </c>
      <c r="E296" s="10">
        <v>200</v>
      </c>
      <c r="F296" s="56">
        <v>49591.6</v>
      </c>
      <c r="G296" s="56">
        <v>49591.6</v>
      </c>
      <c r="H296" s="56">
        <v>49591.6</v>
      </c>
    </row>
    <row r="297" spans="1:8" ht="63" outlineLevel="1" x14ac:dyDescent="0.25">
      <c r="A297" s="13" t="s">
        <v>224</v>
      </c>
      <c r="B297" s="10" t="s">
        <v>124</v>
      </c>
      <c r="C297" s="10" t="s">
        <v>128</v>
      </c>
      <c r="D297" s="10" t="s">
        <v>228</v>
      </c>
      <c r="E297" s="10"/>
      <c r="F297" s="56">
        <f>F298</f>
        <v>6539.7</v>
      </c>
      <c r="G297" s="56">
        <f t="shared" ref="G297:H297" si="40">G298</f>
        <v>6539.7</v>
      </c>
      <c r="H297" s="56">
        <f t="shared" si="40"/>
        <v>6539.7</v>
      </c>
    </row>
    <row r="298" spans="1:8" ht="47.25" outlineLevel="1" x14ac:dyDescent="0.25">
      <c r="A298" s="13" t="s">
        <v>23</v>
      </c>
      <c r="B298" s="10" t="s">
        <v>124</v>
      </c>
      <c r="C298" s="10" t="s">
        <v>128</v>
      </c>
      <c r="D298" s="10" t="s">
        <v>228</v>
      </c>
      <c r="E298" s="10">
        <v>200</v>
      </c>
      <c r="F298" s="56">
        <f>5306.5+1233.2</f>
        <v>6539.7</v>
      </c>
      <c r="G298" s="56">
        <f t="shared" ref="G298:H298" si="41">5306.5+1233.2</f>
        <v>6539.7</v>
      </c>
      <c r="H298" s="56">
        <f t="shared" si="41"/>
        <v>6539.7</v>
      </c>
    </row>
    <row r="299" spans="1:8" ht="47.25" outlineLevel="1" x14ac:dyDescent="0.25">
      <c r="A299" s="13" t="s">
        <v>202</v>
      </c>
      <c r="B299" s="10" t="s">
        <v>124</v>
      </c>
      <c r="C299" s="10" t="s">
        <v>128</v>
      </c>
      <c r="D299" s="10" t="s">
        <v>229</v>
      </c>
      <c r="E299" s="10"/>
      <c r="F299" s="56">
        <f>F300+F301+F302</f>
        <v>117440.79999999999</v>
      </c>
      <c r="G299" s="56">
        <f t="shared" ref="G299:H299" si="42">G300+G301+G302</f>
        <v>118370.5</v>
      </c>
      <c r="H299" s="56">
        <f t="shared" si="42"/>
        <v>121957.9</v>
      </c>
    </row>
    <row r="300" spans="1:8" ht="94.5" outlineLevel="1" x14ac:dyDescent="0.25">
      <c r="A300" s="17" t="s">
        <v>16</v>
      </c>
      <c r="B300" s="10" t="s">
        <v>124</v>
      </c>
      <c r="C300" s="10" t="s">
        <v>128</v>
      </c>
      <c r="D300" s="10" t="s">
        <v>229</v>
      </c>
      <c r="E300" s="10">
        <v>100</v>
      </c>
      <c r="F300" s="56">
        <f>98700.9+676.7</f>
        <v>99377.599999999991</v>
      </c>
      <c r="G300" s="56">
        <f>102447+676.7</f>
        <v>103123.7</v>
      </c>
      <c r="H300" s="56">
        <f>106341.7+676.7</f>
        <v>107018.4</v>
      </c>
    </row>
    <row r="301" spans="1:8" ht="47.25" outlineLevel="1" x14ac:dyDescent="0.25">
      <c r="A301" s="17" t="s">
        <v>23</v>
      </c>
      <c r="B301" s="10" t="s">
        <v>124</v>
      </c>
      <c r="C301" s="10" t="s">
        <v>128</v>
      </c>
      <c r="D301" s="10" t="s">
        <v>229</v>
      </c>
      <c r="E301" s="10">
        <v>200</v>
      </c>
      <c r="F301" s="56">
        <f>675.7+681.1+232.1+250+1499.9+4839.1+406.6+397.9+1300+580+7589.2-1233.2</f>
        <v>17218.399999999998</v>
      </c>
      <c r="G301" s="56">
        <f>675.7+681.1+250+1499.9+5085.2+406.6+397.9+1300+580+4758.8-1233.2</f>
        <v>14402</v>
      </c>
      <c r="H301" s="56">
        <f>675.7+281.1+250+1499.9+5324.9+406.6+397.9+1300+580+4611.8-1233.2</f>
        <v>14094.7</v>
      </c>
    </row>
    <row r="302" spans="1:8" outlineLevel="1" x14ac:dyDescent="0.25">
      <c r="A302" s="19" t="s">
        <v>46</v>
      </c>
      <c r="B302" s="10" t="s">
        <v>124</v>
      </c>
      <c r="C302" s="10" t="s">
        <v>128</v>
      </c>
      <c r="D302" s="10" t="s">
        <v>229</v>
      </c>
      <c r="E302" s="10">
        <v>800</v>
      </c>
      <c r="F302" s="56">
        <v>844.8</v>
      </c>
      <c r="G302" s="56">
        <v>844.8</v>
      </c>
      <c r="H302" s="56">
        <v>844.8</v>
      </c>
    </row>
    <row r="303" spans="1:8" outlineLevel="1" x14ac:dyDescent="0.25">
      <c r="A303" s="27" t="s">
        <v>315</v>
      </c>
      <c r="B303" s="10" t="s">
        <v>124</v>
      </c>
      <c r="C303" s="10" t="s">
        <v>316</v>
      </c>
      <c r="D303" s="10"/>
      <c r="E303" s="10"/>
      <c r="F303" s="56">
        <f>F304+F310</f>
        <v>350031.7</v>
      </c>
      <c r="G303" s="56">
        <f t="shared" ref="G303:H303" si="43">G304+G310</f>
        <v>349031.7</v>
      </c>
      <c r="H303" s="56">
        <f t="shared" si="43"/>
        <v>349031.7</v>
      </c>
    </row>
    <row r="304" spans="1:8" outlineLevel="1" x14ac:dyDescent="0.25">
      <c r="A304" s="44" t="s">
        <v>317</v>
      </c>
      <c r="B304" s="10" t="s">
        <v>124</v>
      </c>
      <c r="C304" s="10" t="s">
        <v>318</v>
      </c>
      <c r="D304" s="10"/>
      <c r="E304" s="10"/>
      <c r="F304" s="56">
        <f>F305</f>
        <v>18864.2</v>
      </c>
      <c r="G304" s="56">
        <f t="shared" ref="G304:H304" si="44">G305</f>
        <v>18864.2</v>
      </c>
      <c r="H304" s="56">
        <f t="shared" si="44"/>
        <v>18864.2</v>
      </c>
    </row>
    <row r="305" spans="1:8" ht="47.25" outlineLevel="1" x14ac:dyDescent="0.25">
      <c r="A305" s="45" t="s">
        <v>69</v>
      </c>
      <c r="B305" s="10" t="s">
        <v>124</v>
      </c>
      <c r="C305" s="10" t="s">
        <v>318</v>
      </c>
      <c r="D305" s="10" t="s">
        <v>70</v>
      </c>
      <c r="E305" s="10"/>
      <c r="F305" s="56">
        <f>F306</f>
        <v>18864.2</v>
      </c>
      <c r="G305" s="56">
        <f t="shared" ref="G305:H305" si="45">G306</f>
        <v>18864.2</v>
      </c>
      <c r="H305" s="56">
        <f t="shared" si="45"/>
        <v>18864.2</v>
      </c>
    </row>
    <row r="306" spans="1:8" ht="31.5" outlineLevel="1" x14ac:dyDescent="0.25">
      <c r="A306" s="46" t="s">
        <v>203</v>
      </c>
      <c r="B306" s="10" t="s">
        <v>124</v>
      </c>
      <c r="C306" s="10" t="s">
        <v>318</v>
      </c>
      <c r="D306" s="10" t="s">
        <v>129</v>
      </c>
      <c r="E306" s="10"/>
      <c r="F306" s="56">
        <f>F307</f>
        <v>18864.2</v>
      </c>
      <c r="G306" s="56">
        <f t="shared" ref="G306:H306" si="46">G307</f>
        <v>18864.2</v>
      </c>
      <c r="H306" s="56">
        <f t="shared" si="46"/>
        <v>18864.2</v>
      </c>
    </row>
    <row r="307" spans="1:8" ht="63" outlineLevel="1" x14ac:dyDescent="0.25">
      <c r="A307" s="46" t="s">
        <v>319</v>
      </c>
      <c r="B307" s="10" t="s">
        <v>124</v>
      </c>
      <c r="C307" s="10" t="s">
        <v>318</v>
      </c>
      <c r="D307" s="10" t="s">
        <v>320</v>
      </c>
      <c r="E307" s="10"/>
      <c r="F307" s="56">
        <f>F308</f>
        <v>18864.2</v>
      </c>
      <c r="G307" s="56">
        <f t="shared" ref="G307:H307" si="47">G308</f>
        <v>18864.2</v>
      </c>
      <c r="H307" s="56">
        <f t="shared" si="47"/>
        <v>18864.2</v>
      </c>
    </row>
    <row r="308" spans="1:8" ht="78.75" outlineLevel="1" x14ac:dyDescent="0.25">
      <c r="A308" s="47" t="s">
        <v>321</v>
      </c>
      <c r="B308" s="10" t="s">
        <v>124</v>
      </c>
      <c r="C308" s="10" t="s">
        <v>318</v>
      </c>
      <c r="D308" s="10" t="s">
        <v>322</v>
      </c>
      <c r="E308" s="10"/>
      <c r="F308" s="56">
        <f>F309</f>
        <v>18864.2</v>
      </c>
      <c r="G308" s="56">
        <f t="shared" ref="G308:H308" si="48">G309</f>
        <v>18864.2</v>
      </c>
      <c r="H308" s="56">
        <f t="shared" si="48"/>
        <v>18864.2</v>
      </c>
    </row>
    <row r="309" spans="1:8" ht="47.25" outlineLevel="1" x14ac:dyDescent="0.25">
      <c r="A309" s="45" t="s">
        <v>23</v>
      </c>
      <c r="B309" s="10" t="s">
        <v>124</v>
      </c>
      <c r="C309" s="10" t="s">
        <v>318</v>
      </c>
      <c r="D309" s="10" t="s">
        <v>322</v>
      </c>
      <c r="E309" s="10">
        <v>200</v>
      </c>
      <c r="F309" s="56">
        <v>18864.2</v>
      </c>
      <c r="G309" s="56">
        <v>18864.2</v>
      </c>
      <c r="H309" s="56">
        <v>18864.2</v>
      </c>
    </row>
    <row r="310" spans="1:8" outlineLevel="1" x14ac:dyDescent="0.25">
      <c r="A310" s="48" t="s">
        <v>323</v>
      </c>
      <c r="B310" s="10" t="s">
        <v>124</v>
      </c>
      <c r="C310" s="10" t="s">
        <v>324</v>
      </c>
      <c r="D310" s="10"/>
      <c r="E310" s="10"/>
      <c r="F310" s="56">
        <f>F311</f>
        <v>331167.5</v>
      </c>
      <c r="G310" s="56">
        <f t="shared" ref="G310:H310" si="49">G311</f>
        <v>330167.5</v>
      </c>
      <c r="H310" s="56">
        <f t="shared" si="49"/>
        <v>330167.5</v>
      </c>
    </row>
    <row r="311" spans="1:8" ht="31.5" outlineLevel="1" x14ac:dyDescent="0.25">
      <c r="A311" s="48" t="s">
        <v>325</v>
      </c>
      <c r="B311" s="10" t="s">
        <v>124</v>
      </c>
      <c r="C311" s="10" t="s">
        <v>324</v>
      </c>
      <c r="D311" s="10" t="s">
        <v>326</v>
      </c>
      <c r="E311" s="10"/>
      <c r="F311" s="56">
        <f>F312+F316</f>
        <v>331167.5</v>
      </c>
      <c r="G311" s="56">
        <f t="shared" ref="G311:H311" si="50">G312+G316</f>
        <v>330167.5</v>
      </c>
      <c r="H311" s="56">
        <f t="shared" si="50"/>
        <v>330167.5</v>
      </c>
    </row>
    <row r="312" spans="1:8" ht="31.5" outlineLevel="1" x14ac:dyDescent="0.25">
      <c r="A312" s="46" t="s">
        <v>203</v>
      </c>
      <c r="B312" s="10" t="s">
        <v>124</v>
      </c>
      <c r="C312" s="10" t="s">
        <v>324</v>
      </c>
      <c r="D312" s="10" t="s">
        <v>327</v>
      </c>
      <c r="E312" s="10"/>
      <c r="F312" s="56">
        <f>F313</f>
        <v>1000</v>
      </c>
      <c r="G312" s="56">
        <f t="shared" ref="G312:H312" si="51">G313</f>
        <v>0</v>
      </c>
      <c r="H312" s="56">
        <f t="shared" si="51"/>
        <v>0</v>
      </c>
    </row>
    <row r="313" spans="1:8" ht="47.25" outlineLevel="1" x14ac:dyDescent="0.25">
      <c r="A313" s="46" t="s">
        <v>328</v>
      </c>
      <c r="B313" s="10" t="s">
        <v>124</v>
      </c>
      <c r="C313" s="10" t="s">
        <v>324</v>
      </c>
      <c r="D313" s="10" t="s">
        <v>329</v>
      </c>
      <c r="E313" s="10"/>
      <c r="F313" s="56">
        <f>F314</f>
        <v>1000</v>
      </c>
      <c r="G313" s="56">
        <f t="shared" ref="G313:H313" si="52">G314</f>
        <v>0</v>
      </c>
      <c r="H313" s="56">
        <f t="shared" si="52"/>
        <v>0</v>
      </c>
    </row>
    <row r="314" spans="1:8" ht="78.75" outlineLevel="1" x14ac:dyDescent="0.25">
      <c r="A314" s="49" t="s">
        <v>330</v>
      </c>
      <c r="B314" s="10" t="s">
        <v>124</v>
      </c>
      <c r="C314" s="10" t="s">
        <v>324</v>
      </c>
      <c r="D314" s="10" t="s">
        <v>331</v>
      </c>
      <c r="E314" s="10"/>
      <c r="F314" s="56">
        <f>F315</f>
        <v>1000</v>
      </c>
      <c r="G314" s="56">
        <f t="shared" ref="G314:H314" si="53">G315</f>
        <v>0</v>
      </c>
      <c r="H314" s="56">
        <f t="shared" si="53"/>
        <v>0</v>
      </c>
    </row>
    <row r="315" spans="1:8" ht="47.25" outlineLevel="1" x14ac:dyDescent="0.25">
      <c r="A315" s="50" t="s">
        <v>23</v>
      </c>
      <c r="B315" s="10" t="s">
        <v>124</v>
      </c>
      <c r="C315" s="10" t="s">
        <v>324</v>
      </c>
      <c r="D315" s="10" t="s">
        <v>331</v>
      </c>
      <c r="E315" s="10">
        <v>200</v>
      </c>
      <c r="F315" s="56">
        <v>1000</v>
      </c>
      <c r="G315" s="56">
        <v>0</v>
      </c>
      <c r="H315" s="56">
        <v>0</v>
      </c>
    </row>
    <row r="316" spans="1:8" outlineLevel="1" x14ac:dyDescent="0.25">
      <c r="A316" s="50" t="s">
        <v>217</v>
      </c>
      <c r="B316" s="10" t="s">
        <v>124</v>
      </c>
      <c r="C316" s="10" t="s">
        <v>324</v>
      </c>
      <c r="D316" s="10" t="s">
        <v>332</v>
      </c>
      <c r="E316" s="10"/>
      <c r="F316" s="56">
        <f>F317+F320</f>
        <v>330167.5</v>
      </c>
      <c r="G316" s="56">
        <f t="shared" ref="G316:H316" si="54">G317+G320</f>
        <v>330167.5</v>
      </c>
      <c r="H316" s="56">
        <f t="shared" si="54"/>
        <v>330167.5</v>
      </c>
    </row>
    <row r="317" spans="1:8" ht="47.25" outlineLevel="1" x14ac:dyDescent="0.25">
      <c r="A317" s="50" t="s">
        <v>333</v>
      </c>
      <c r="B317" s="10" t="s">
        <v>124</v>
      </c>
      <c r="C317" s="10" t="s">
        <v>324</v>
      </c>
      <c r="D317" s="10" t="s">
        <v>334</v>
      </c>
      <c r="E317" s="10"/>
      <c r="F317" s="56">
        <f>F318</f>
        <v>273934.3</v>
      </c>
      <c r="G317" s="56">
        <f t="shared" ref="G317:H317" si="55">G318</f>
        <v>273934.3</v>
      </c>
      <c r="H317" s="56">
        <f t="shared" si="55"/>
        <v>273934.3</v>
      </c>
    </row>
    <row r="318" spans="1:8" outlineLevel="1" x14ac:dyDescent="0.25">
      <c r="A318" s="50" t="s">
        <v>335</v>
      </c>
      <c r="B318" s="10" t="s">
        <v>124</v>
      </c>
      <c r="C318" s="10" t="s">
        <v>324</v>
      </c>
      <c r="D318" s="10" t="s">
        <v>573</v>
      </c>
      <c r="E318" s="10"/>
      <c r="F318" s="56">
        <f>F319</f>
        <v>273934.3</v>
      </c>
      <c r="G318" s="56">
        <f t="shared" ref="G318:H318" si="56">G319</f>
        <v>273934.3</v>
      </c>
      <c r="H318" s="56">
        <f t="shared" si="56"/>
        <v>273934.3</v>
      </c>
    </row>
    <row r="319" spans="1:8" ht="47.25" outlineLevel="1" x14ac:dyDescent="0.25">
      <c r="A319" s="50" t="s">
        <v>81</v>
      </c>
      <c r="B319" s="10" t="s">
        <v>124</v>
      </c>
      <c r="C319" s="10" t="s">
        <v>324</v>
      </c>
      <c r="D319" s="10" t="s">
        <v>573</v>
      </c>
      <c r="E319" s="10">
        <v>600</v>
      </c>
      <c r="F319" s="56">
        <v>273934.3</v>
      </c>
      <c r="G319" s="56">
        <v>273934.3</v>
      </c>
      <c r="H319" s="56">
        <v>273934.3</v>
      </c>
    </row>
    <row r="320" spans="1:8" ht="31.5" outlineLevel="1" x14ac:dyDescent="0.25">
      <c r="A320" s="50" t="s">
        <v>336</v>
      </c>
      <c r="B320" s="10" t="s">
        <v>124</v>
      </c>
      <c r="C320" s="10" t="s">
        <v>324</v>
      </c>
      <c r="D320" s="10" t="s">
        <v>574</v>
      </c>
      <c r="E320" s="10"/>
      <c r="F320" s="56">
        <f>F321</f>
        <v>56233.2</v>
      </c>
      <c r="G320" s="56">
        <f t="shared" ref="G320:H320" si="57">G321</f>
        <v>56233.2</v>
      </c>
      <c r="H320" s="56">
        <f t="shared" si="57"/>
        <v>56233.2</v>
      </c>
    </row>
    <row r="321" spans="1:8" ht="47.25" outlineLevel="1" x14ac:dyDescent="0.25">
      <c r="A321" s="50" t="s">
        <v>81</v>
      </c>
      <c r="B321" s="10" t="s">
        <v>124</v>
      </c>
      <c r="C321" s="10" t="s">
        <v>324</v>
      </c>
      <c r="D321" s="10" t="s">
        <v>574</v>
      </c>
      <c r="E321" s="10">
        <v>600</v>
      </c>
      <c r="F321" s="56">
        <v>56233.2</v>
      </c>
      <c r="G321" s="56">
        <v>56233.2</v>
      </c>
      <c r="H321" s="56">
        <v>56233.2</v>
      </c>
    </row>
    <row r="322" spans="1:8" outlineLevel="1" x14ac:dyDescent="0.25">
      <c r="A322" s="27" t="s">
        <v>396</v>
      </c>
      <c r="B322" s="10" t="s">
        <v>124</v>
      </c>
      <c r="C322" s="10" t="s">
        <v>71</v>
      </c>
      <c r="D322" s="10"/>
      <c r="E322" s="10"/>
      <c r="F322" s="56">
        <f>F323+F329+F352+F390</f>
        <v>879185.00000000012</v>
      </c>
      <c r="G322" s="56">
        <f>G323+G329+G352+G390</f>
        <v>712604.8</v>
      </c>
      <c r="H322" s="56">
        <f>H323+H329+H352+H390</f>
        <v>716085.2</v>
      </c>
    </row>
    <row r="323" spans="1:8" outlineLevel="1" x14ac:dyDescent="0.25">
      <c r="A323" s="27" t="s">
        <v>397</v>
      </c>
      <c r="B323" s="10" t="s">
        <v>124</v>
      </c>
      <c r="C323" s="10" t="s">
        <v>398</v>
      </c>
      <c r="D323" s="10"/>
      <c r="E323" s="10"/>
      <c r="F323" s="56">
        <f>F324</f>
        <v>4359.3</v>
      </c>
      <c r="G323" s="56">
        <f t="shared" ref="G323:H323" si="58">G324</f>
        <v>4359.3</v>
      </c>
      <c r="H323" s="56">
        <f t="shared" si="58"/>
        <v>4359.3</v>
      </c>
    </row>
    <row r="324" spans="1:8" ht="78.75" outlineLevel="1" x14ac:dyDescent="0.25">
      <c r="A324" s="27" t="s">
        <v>399</v>
      </c>
      <c r="B324" s="10" t="s">
        <v>124</v>
      </c>
      <c r="C324" s="10" t="s">
        <v>398</v>
      </c>
      <c r="D324" s="10" t="s">
        <v>72</v>
      </c>
      <c r="E324" s="10"/>
      <c r="F324" s="56">
        <f>F325</f>
        <v>4359.3</v>
      </c>
      <c r="G324" s="56">
        <f t="shared" ref="G324:H324" si="59">G325</f>
        <v>4359.3</v>
      </c>
      <c r="H324" s="56">
        <f t="shared" si="59"/>
        <v>4359.3</v>
      </c>
    </row>
    <row r="325" spans="1:8" outlineLevel="1" x14ac:dyDescent="0.25">
      <c r="A325" s="27" t="s">
        <v>217</v>
      </c>
      <c r="B325" s="10" t="s">
        <v>124</v>
      </c>
      <c r="C325" s="10" t="s">
        <v>398</v>
      </c>
      <c r="D325" s="10" t="s">
        <v>183</v>
      </c>
      <c r="E325" s="10"/>
      <c r="F325" s="56">
        <f>F326</f>
        <v>4359.3</v>
      </c>
      <c r="G325" s="56">
        <f t="shared" ref="G325:H325" si="60">G326</f>
        <v>4359.3</v>
      </c>
      <c r="H325" s="56">
        <f t="shared" si="60"/>
        <v>4359.3</v>
      </c>
    </row>
    <row r="326" spans="1:8" ht="47.25" outlineLevel="1" x14ac:dyDescent="0.25">
      <c r="A326" s="27" t="s">
        <v>445</v>
      </c>
      <c r="B326" s="10" t="s">
        <v>124</v>
      </c>
      <c r="C326" s="10" t="s">
        <v>398</v>
      </c>
      <c r="D326" s="10" t="s">
        <v>446</v>
      </c>
      <c r="E326" s="10"/>
      <c r="F326" s="56">
        <f>F327</f>
        <v>4359.3</v>
      </c>
      <c r="G326" s="56">
        <f t="shared" ref="G326:H326" si="61">G327</f>
        <v>4359.3</v>
      </c>
      <c r="H326" s="56">
        <f t="shared" si="61"/>
        <v>4359.3</v>
      </c>
    </row>
    <row r="327" spans="1:8" ht="78.75" outlineLevel="1" x14ac:dyDescent="0.25">
      <c r="A327" s="27" t="s">
        <v>447</v>
      </c>
      <c r="B327" s="10" t="s">
        <v>124</v>
      </c>
      <c r="C327" s="10" t="s">
        <v>398</v>
      </c>
      <c r="D327" s="10" t="s">
        <v>448</v>
      </c>
      <c r="E327" s="10"/>
      <c r="F327" s="56">
        <f>F328</f>
        <v>4359.3</v>
      </c>
      <c r="G327" s="56">
        <f t="shared" ref="G327:H327" si="62">G328</f>
        <v>4359.3</v>
      </c>
      <c r="H327" s="56">
        <f t="shared" si="62"/>
        <v>4359.3</v>
      </c>
    </row>
    <row r="328" spans="1:8" outlineLevel="1" x14ac:dyDescent="0.25">
      <c r="A328" s="27" t="s">
        <v>46</v>
      </c>
      <c r="B328" s="10" t="s">
        <v>124</v>
      </c>
      <c r="C328" s="10" t="s">
        <v>398</v>
      </c>
      <c r="D328" s="10" t="s">
        <v>448</v>
      </c>
      <c r="E328" s="10">
        <v>800</v>
      </c>
      <c r="F328" s="56">
        <v>4359.3</v>
      </c>
      <c r="G328" s="56">
        <v>4359.3</v>
      </c>
      <c r="H328" s="56">
        <v>4359.3</v>
      </c>
    </row>
    <row r="329" spans="1:8" outlineLevel="1" x14ac:dyDescent="0.25">
      <c r="A329" s="27" t="s">
        <v>405</v>
      </c>
      <c r="B329" s="10" t="s">
        <v>124</v>
      </c>
      <c r="C329" s="10" t="s">
        <v>406</v>
      </c>
      <c r="D329" s="10"/>
      <c r="E329" s="10"/>
      <c r="F329" s="56">
        <f>F330</f>
        <v>261716.50000000003</v>
      </c>
      <c r="G329" s="56">
        <f t="shared" ref="G329:H329" si="63">G330</f>
        <v>112032.5</v>
      </c>
      <c r="H329" s="56">
        <f t="shared" si="63"/>
        <v>104959.29999999999</v>
      </c>
    </row>
    <row r="330" spans="1:8" ht="78.75" outlineLevel="1" x14ac:dyDescent="0.25">
      <c r="A330" s="51" t="s">
        <v>399</v>
      </c>
      <c r="B330" s="10" t="s">
        <v>124</v>
      </c>
      <c r="C330" s="10" t="s">
        <v>406</v>
      </c>
      <c r="D330" s="10" t="s">
        <v>72</v>
      </c>
      <c r="E330" s="10"/>
      <c r="F330" s="56">
        <f>F331+F335</f>
        <v>261716.50000000003</v>
      </c>
      <c r="G330" s="56">
        <f t="shared" ref="G330:H330" si="64">G331+G335</f>
        <v>112032.5</v>
      </c>
      <c r="H330" s="56">
        <f t="shared" si="64"/>
        <v>104959.29999999999</v>
      </c>
    </row>
    <row r="331" spans="1:8" ht="31.5" outlineLevel="1" x14ac:dyDescent="0.25">
      <c r="A331" s="51" t="s">
        <v>203</v>
      </c>
      <c r="B331" s="10" t="s">
        <v>124</v>
      </c>
      <c r="C331" s="10" t="s">
        <v>406</v>
      </c>
      <c r="D331" s="10" t="s">
        <v>400</v>
      </c>
      <c r="E331" s="10"/>
      <c r="F331" s="56">
        <f>F332</f>
        <v>4285.5</v>
      </c>
      <c r="G331" s="56">
        <f t="shared" ref="G331:H331" si="65">G332</f>
        <v>0</v>
      </c>
      <c r="H331" s="56">
        <f t="shared" si="65"/>
        <v>0</v>
      </c>
    </row>
    <row r="332" spans="1:8" ht="47.25" outlineLevel="1" x14ac:dyDescent="0.25">
      <c r="A332" s="51" t="s">
        <v>407</v>
      </c>
      <c r="B332" s="10" t="s">
        <v>124</v>
      </c>
      <c r="C332" s="10" t="s">
        <v>406</v>
      </c>
      <c r="D332" s="10" t="s">
        <v>408</v>
      </c>
      <c r="E332" s="10"/>
      <c r="F332" s="56">
        <f>F333</f>
        <v>4285.5</v>
      </c>
      <c r="G332" s="56">
        <f t="shared" ref="G332:H332" si="66">G333</f>
        <v>0</v>
      </c>
      <c r="H332" s="56">
        <f t="shared" si="66"/>
        <v>0</v>
      </c>
    </row>
    <row r="333" spans="1:8" ht="63" outlineLevel="1" x14ac:dyDescent="0.25">
      <c r="A333" s="51" t="s">
        <v>449</v>
      </c>
      <c r="B333" s="10" t="s">
        <v>124</v>
      </c>
      <c r="C333" s="10" t="s">
        <v>406</v>
      </c>
      <c r="D333" s="10" t="s">
        <v>450</v>
      </c>
      <c r="E333" s="10"/>
      <c r="F333" s="56">
        <f>F334</f>
        <v>4285.5</v>
      </c>
      <c r="G333" s="56">
        <f t="shared" ref="G333:H333" si="67">G334</f>
        <v>0</v>
      </c>
      <c r="H333" s="56">
        <f t="shared" si="67"/>
        <v>0</v>
      </c>
    </row>
    <row r="334" spans="1:8" ht="47.25" outlineLevel="1" x14ac:dyDescent="0.25">
      <c r="A334" s="51" t="s">
        <v>23</v>
      </c>
      <c r="B334" s="10" t="s">
        <v>124</v>
      </c>
      <c r="C334" s="10" t="s">
        <v>406</v>
      </c>
      <c r="D334" s="10" t="s">
        <v>450</v>
      </c>
      <c r="E334" s="10">
        <v>200</v>
      </c>
      <c r="F334" s="56">
        <v>4285.5</v>
      </c>
      <c r="G334" s="56">
        <v>0</v>
      </c>
      <c r="H334" s="56">
        <v>0</v>
      </c>
    </row>
    <row r="335" spans="1:8" outlineLevel="1" x14ac:dyDescent="0.25">
      <c r="A335" s="51" t="s">
        <v>217</v>
      </c>
      <c r="B335" s="10" t="s">
        <v>124</v>
      </c>
      <c r="C335" s="10" t="s">
        <v>406</v>
      </c>
      <c r="D335" s="10" t="s">
        <v>183</v>
      </c>
      <c r="E335" s="10"/>
      <c r="F335" s="56">
        <f>F336+F345</f>
        <v>257431.00000000003</v>
      </c>
      <c r="G335" s="56">
        <f t="shared" ref="G335:H335" si="68">G336+G345</f>
        <v>112032.5</v>
      </c>
      <c r="H335" s="56">
        <f t="shared" si="68"/>
        <v>104959.29999999999</v>
      </c>
    </row>
    <row r="336" spans="1:8" ht="63" outlineLevel="1" x14ac:dyDescent="0.25">
      <c r="A336" s="51" t="s">
        <v>451</v>
      </c>
      <c r="B336" s="10" t="s">
        <v>124</v>
      </c>
      <c r="C336" s="10" t="s">
        <v>406</v>
      </c>
      <c r="D336" s="10" t="s">
        <v>452</v>
      </c>
      <c r="E336" s="10"/>
      <c r="F336" s="56">
        <f>F337+F339+F341+F343</f>
        <v>241027.90000000002</v>
      </c>
      <c r="G336" s="56">
        <f t="shared" ref="G336:H336" si="69">G337+G339+G341+G343</f>
        <v>87218.4</v>
      </c>
      <c r="H336" s="56">
        <f t="shared" si="69"/>
        <v>87218.4</v>
      </c>
    </row>
    <row r="337" spans="1:8" ht="63" outlineLevel="1" x14ac:dyDescent="0.25">
      <c r="A337" s="51" t="s">
        <v>453</v>
      </c>
      <c r="B337" s="10" t="s">
        <v>124</v>
      </c>
      <c r="C337" s="10" t="s">
        <v>406</v>
      </c>
      <c r="D337" s="10" t="s">
        <v>454</v>
      </c>
      <c r="E337" s="10"/>
      <c r="F337" s="56">
        <f>F338</f>
        <v>1322</v>
      </c>
      <c r="G337" s="56">
        <f t="shared" ref="G337:H337" si="70">G338</f>
        <v>0</v>
      </c>
      <c r="H337" s="56">
        <f t="shared" si="70"/>
        <v>0</v>
      </c>
    </row>
    <row r="338" spans="1:8" ht="47.25" outlineLevel="1" x14ac:dyDescent="0.25">
      <c r="A338" s="51" t="s">
        <v>23</v>
      </c>
      <c r="B338" s="10" t="s">
        <v>124</v>
      </c>
      <c r="C338" s="10" t="s">
        <v>406</v>
      </c>
      <c r="D338" s="10" t="s">
        <v>454</v>
      </c>
      <c r="E338" s="10">
        <v>200</v>
      </c>
      <c r="F338" s="56">
        <v>1322</v>
      </c>
      <c r="G338" s="56">
        <v>0</v>
      </c>
      <c r="H338" s="56">
        <v>0</v>
      </c>
    </row>
    <row r="339" spans="1:8" ht="63" outlineLevel="1" x14ac:dyDescent="0.25">
      <c r="A339" s="51" t="s">
        <v>455</v>
      </c>
      <c r="B339" s="10" t="s">
        <v>124</v>
      </c>
      <c r="C339" s="10" t="s">
        <v>406</v>
      </c>
      <c r="D339" s="10" t="s">
        <v>456</v>
      </c>
      <c r="E339" s="10"/>
      <c r="F339" s="56">
        <f>F340</f>
        <v>170146.2</v>
      </c>
      <c r="G339" s="56">
        <f t="shared" ref="G339:H339" si="71">G340</f>
        <v>14878</v>
      </c>
      <c r="H339" s="56">
        <f t="shared" si="71"/>
        <v>14878</v>
      </c>
    </row>
    <row r="340" spans="1:8" outlineLevel="1" x14ac:dyDescent="0.25">
      <c r="A340" s="51" t="s">
        <v>46</v>
      </c>
      <c r="B340" s="10" t="s">
        <v>124</v>
      </c>
      <c r="C340" s="10" t="s">
        <v>406</v>
      </c>
      <c r="D340" s="10" t="s">
        <v>456</v>
      </c>
      <c r="E340" s="10">
        <v>800</v>
      </c>
      <c r="F340" s="56">
        <v>170146.2</v>
      </c>
      <c r="G340" s="56">
        <v>14878</v>
      </c>
      <c r="H340" s="56">
        <v>14878</v>
      </c>
    </row>
    <row r="341" spans="1:8" ht="94.5" outlineLevel="1" x14ac:dyDescent="0.25">
      <c r="A341" s="52" t="s">
        <v>457</v>
      </c>
      <c r="B341" s="10" t="s">
        <v>124</v>
      </c>
      <c r="C341" s="10" t="s">
        <v>406</v>
      </c>
      <c r="D341" s="10" t="s">
        <v>458</v>
      </c>
      <c r="E341" s="10"/>
      <c r="F341" s="56">
        <f>F342</f>
        <v>4381.8999999999996</v>
      </c>
      <c r="G341" s="56">
        <f t="shared" ref="G341:H341" si="72">G342</f>
        <v>4557.2</v>
      </c>
      <c r="H341" s="56">
        <f t="shared" si="72"/>
        <v>4557.2</v>
      </c>
    </row>
    <row r="342" spans="1:8" ht="31.5" outlineLevel="1" x14ac:dyDescent="0.25">
      <c r="A342" s="53" t="s">
        <v>30</v>
      </c>
      <c r="B342" s="10" t="s">
        <v>124</v>
      </c>
      <c r="C342" s="10" t="s">
        <v>406</v>
      </c>
      <c r="D342" s="10" t="s">
        <v>458</v>
      </c>
      <c r="E342" s="10">
        <v>300</v>
      </c>
      <c r="F342" s="56">
        <v>4381.8999999999996</v>
      </c>
      <c r="G342" s="56">
        <v>4557.2</v>
      </c>
      <c r="H342" s="56">
        <v>4557.2</v>
      </c>
    </row>
    <row r="343" spans="1:8" ht="110.25" outlineLevel="1" x14ac:dyDescent="0.25">
      <c r="A343" s="52" t="s">
        <v>459</v>
      </c>
      <c r="B343" s="10" t="s">
        <v>124</v>
      </c>
      <c r="C343" s="10" t="s">
        <v>406</v>
      </c>
      <c r="D343" s="10" t="s">
        <v>460</v>
      </c>
      <c r="E343" s="10"/>
      <c r="F343" s="56">
        <f>F344</f>
        <v>65177.8</v>
      </c>
      <c r="G343" s="56">
        <f t="shared" ref="G343:H343" si="73">G344</f>
        <v>67783.199999999997</v>
      </c>
      <c r="H343" s="56">
        <f t="shared" si="73"/>
        <v>67783.199999999997</v>
      </c>
    </row>
    <row r="344" spans="1:8" outlineLevel="1" x14ac:dyDescent="0.25">
      <c r="A344" s="52" t="s">
        <v>46</v>
      </c>
      <c r="B344" s="10" t="s">
        <v>124</v>
      </c>
      <c r="C344" s="10" t="s">
        <v>406</v>
      </c>
      <c r="D344" s="10" t="s">
        <v>460</v>
      </c>
      <c r="E344" s="10">
        <v>800</v>
      </c>
      <c r="F344" s="56">
        <v>65177.8</v>
      </c>
      <c r="G344" s="56">
        <v>67783.199999999997</v>
      </c>
      <c r="H344" s="56">
        <v>67783.199999999997</v>
      </c>
    </row>
    <row r="345" spans="1:8" ht="47.25" outlineLevel="1" x14ac:dyDescent="0.25">
      <c r="A345" s="52" t="s">
        <v>445</v>
      </c>
      <c r="B345" s="10" t="s">
        <v>124</v>
      </c>
      <c r="C345" s="10" t="s">
        <v>406</v>
      </c>
      <c r="D345" s="10" t="s">
        <v>446</v>
      </c>
      <c r="E345" s="10"/>
      <c r="F345" s="56">
        <f>F346+F348+F350</f>
        <v>16403.100000000002</v>
      </c>
      <c r="G345" s="56">
        <f t="shared" ref="G345:H345" si="74">G346+G348+G350</f>
        <v>24814.100000000002</v>
      </c>
      <c r="H345" s="56">
        <f t="shared" si="74"/>
        <v>17740.900000000001</v>
      </c>
    </row>
    <row r="346" spans="1:8" ht="47.25" outlineLevel="1" x14ac:dyDescent="0.25">
      <c r="A346" s="52" t="s">
        <v>461</v>
      </c>
      <c r="B346" s="10" t="s">
        <v>124</v>
      </c>
      <c r="C346" s="10" t="s">
        <v>406</v>
      </c>
      <c r="D346" s="10" t="s">
        <v>462</v>
      </c>
      <c r="E346" s="10"/>
      <c r="F346" s="56">
        <f>F347</f>
        <v>16395.2</v>
      </c>
      <c r="G346" s="56">
        <f t="shared" ref="G346:H346" si="75">G347</f>
        <v>17051</v>
      </c>
      <c r="H346" s="56">
        <f t="shared" si="75"/>
        <v>17733</v>
      </c>
    </row>
    <row r="347" spans="1:8" outlineLevel="1" x14ac:dyDescent="0.25">
      <c r="A347" s="52" t="s">
        <v>46</v>
      </c>
      <c r="B347" s="10" t="s">
        <v>124</v>
      </c>
      <c r="C347" s="10" t="s">
        <v>406</v>
      </c>
      <c r="D347" s="10" t="s">
        <v>462</v>
      </c>
      <c r="E347" s="10">
        <v>800</v>
      </c>
      <c r="F347" s="56">
        <v>16395.2</v>
      </c>
      <c r="G347" s="56">
        <v>17051</v>
      </c>
      <c r="H347" s="56">
        <v>17733</v>
      </c>
    </row>
    <row r="348" spans="1:8" ht="78.75" outlineLevel="1" x14ac:dyDescent="0.25">
      <c r="A348" s="52" t="s">
        <v>463</v>
      </c>
      <c r="B348" s="10" t="s">
        <v>124</v>
      </c>
      <c r="C348" s="10" t="s">
        <v>406</v>
      </c>
      <c r="D348" s="10" t="s">
        <v>464</v>
      </c>
      <c r="E348" s="10"/>
      <c r="F348" s="56">
        <f>F349</f>
        <v>7.9</v>
      </c>
      <c r="G348" s="56">
        <f t="shared" ref="G348:H348" si="76">G349</f>
        <v>7.9</v>
      </c>
      <c r="H348" s="56">
        <f t="shared" si="76"/>
        <v>7.9</v>
      </c>
    </row>
    <row r="349" spans="1:8" outlineLevel="1" x14ac:dyDescent="0.25">
      <c r="A349" s="52" t="s">
        <v>46</v>
      </c>
      <c r="B349" s="10" t="s">
        <v>124</v>
      </c>
      <c r="C349" s="10" t="s">
        <v>406</v>
      </c>
      <c r="D349" s="10" t="s">
        <v>464</v>
      </c>
      <c r="E349" s="10">
        <v>800</v>
      </c>
      <c r="F349" s="56">
        <v>7.9</v>
      </c>
      <c r="G349" s="56">
        <v>7.9</v>
      </c>
      <c r="H349" s="56">
        <v>7.9</v>
      </c>
    </row>
    <row r="350" spans="1:8" ht="31.5" outlineLevel="1" x14ac:dyDescent="0.25">
      <c r="A350" s="52" t="s">
        <v>465</v>
      </c>
      <c r="B350" s="10" t="s">
        <v>124</v>
      </c>
      <c r="C350" s="10" t="s">
        <v>406</v>
      </c>
      <c r="D350" s="10" t="s">
        <v>466</v>
      </c>
      <c r="E350" s="10"/>
      <c r="F350" s="56">
        <f>F351</f>
        <v>0</v>
      </c>
      <c r="G350" s="56">
        <f t="shared" ref="G350:H350" si="77">G351</f>
        <v>7755.2</v>
      </c>
      <c r="H350" s="56">
        <f t="shared" si="77"/>
        <v>0</v>
      </c>
    </row>
    <row r="351" spans="1:8" outlineLevel="1" x14ac:dyDescent="0.25">
      <c r="A351" s="52" t="s">
        <v>46</v>
      </c>
      <c r="B351" s="10" t="s">
        <v>124</v>
      </c>
      <c r="C351" s="10" t="s">
        <v>406</v>
      </c>
      <c r="D351" s="10" t="s">
        <v>466</v>
      </c>
      <c r="E351" s="10">
        <v>800</v>
      </c>
      <c r="F351" s="56">
        <v>0</v>
      </c>
      <c r="G351" s="56">
        <v>7755.2</v>
      </c>
      <c r="H351" s="56">
        <v>0</v>
      </c>
    </row>
    <row r="352" spans="1:8" outlineLevel="1" x14ac:dyDescent="0.25">
      <c r="A352" s="27" t="s">
        <v>425</v>
      </c>
      <c r="B352" s="10" t="s">
        <v>124</v>
      </c>
      <c r="C352" s="10" t="s">
        <v>426</v>
      </c>
      <c r="D352" s="10"/>
      <c r="E352" s="10"/>
      <c r="F352" s="56">
        <f>F353</f>
        <v>533264.80000000005</v>
      </c>
      <c r="G352" s="56">
        <f t="shared" ref="G352:H352" si="78">G353</f>
        <v>514161.79999999993</v>
      </c>
      <c r="H352" s="56">
        <f t="shared" si="78"/>
        <v>524715.4</v>
      </c>
    </row>
    <row r="353" spans="1:8" ht="47.25" outlineLevel="1" x14ac:dyDescent="0.25">
      <c r="A353" s="27" t="s">
        <v>427</v>
      </c>
      <c r="B353" s="10" t="s">
        <v>124</v>
      </c>
      <c r="C353" s="10" t="s">
        <v>426</v>
      </c>
      <c r="D353" s="10" t="s">
        <v>428</v>
      </c>
      <c r="E353" s="10"/>
      <c r="F353" s="56">
        <f>F354+F358</f>
        <v>533264.80000000005</v>
      </c>
      <c r="G353" s="56">
        <f t="shared" ref="G353:H353" si="79">G354+G358</f>
        <v>514161.79999999993</v>
      </c>
      <c r="H353" s="56">
        <f t="shared" si="79"/>
        <v>524715.4</v>
      </c>
    </row>
    <row r="354" spans="1:8" ht="31.5" outlineLevel="1" x14ac:dyDescent="0.25">
      <c r="A354" s="27" t="s">
        <v>203</v>
      </c>
      <c r="B354" s="10" t="s">
        <v>124</v>
      </c>
      <c r="C354" s="10" t="s">
        <v>426</v>
      </c>
      <c r="D354" s="10" t="s">
        <v>429</v>
      </c>
      <c r="E354" s="10"/>
      <c r="F354" s="56">
        <f>F355</f>
        <v>12000</v>
      </c>
      <c r="G354" s="56">
        <f t="shared" ref="G354:H354" si="80">G355</f>
        <v>0</v>
      </c>
      <c r="H354" s="56">
        <f t="shared" si="80"/>
        <v>0</v>
      </c>
    </row>
    <row r="355" spans="1:8" ht="63" outlineLevel="1" x14ac:dyDescent="0.25">
      <c r="A355" s="27" t="s">
        <v>430</v>
      </c>
      <c r="B355" s="10" t="s">
        <v>124</v>
      </c>
      <c r="C355" s="10" t="s">
        <v>426</v>
      </c>
      <c r="D355" s="10" t="s">
        <v>431</v>
      </c>
      <c r="E355" s="10"/>
      <c r="F355" s="56">
        <f>F356</f>
        <v>12000</v>
      </c>
      <c r="G355" s="56">
        <f t="shared" ref="G355:H355" si="81">G356</f>
        <v>0</v>
      </c>
      <c r="H355" s="56">
        <f t="shared" si="81"/>
        <v>0</v>
      </c>
    </row>
    <row r="356" spans="1:8" ht="47.25" outlineLevel="1" x14ac:dyDescent="0.25">
      <c r="A356" s="27" t="s">
        <v>543</v>
      </c>
      <c r="B356" s="10" t="s">
        <v>124</v>
      </c>
      <c r="C356" s="10" t="s">
        <v>426</v>
      </c>
      <c r="D356" s="10" t="s">
        <v>467</v>
      </c>
      <c r="E356" s="10"/>
      <c r="F356" s="56">
        <f>F357</f>
        <v>12000</v>
      </c>
      <c r="G356" s="56">
        <f t="shared" ref="G356:H356" si="82">G357</f>
        <v>0</v>
      </c>
      <c r="H356" s="56">
        <f t="shared" si="82"/>
        <v>0</v>
      </c>
    </row>
    <row r="357" spans="1:8" ht="47.25" outlineLevel="1" x14ac:dyDescent="0.25">
      <c r="A357" s="27" t="s">
        <v>23</v>
      </c>
      <c r="B357" s="10" t="s">
        <v>124</v>
      </c>
      <c r="C357" s="10" t="s">
        <v>426</v>
      </c>
      <c r="D357" s="10" t="s">
        <v>467</v>
      </c>
      <c r="E357" s="10" t="s">
        <v>56</v>
      </c>
      <c r="F357" s="56">
        <v>12000</v>
      </c>
      <c r="G357" s="56">
        <v>0</v>
      </c>
      <c r="H357" s="56">
        <v>0</v>
      </c>
    </row>
    <row r="358" spans="1:8" outlineLevel="1" x14ac:dyDescent="0.25">
      <c r="A358" s="27" t="s">
        <v>217</v>
      </c>
      <c r="B358" s="10" t="s">
        <v>124</v>
      </c>
      <c r="C358" s="10" t="s">
        <v>426</v>
      </c>
      <c r="D358" s="10" t="s">
        <v>468</v>
      </c>
      <c r="E358" s="10"/>
      <c r="F358" s="56">
        <f>F359</f>
        <v>521264.80000000005</v>
      </c>
      <c r="G358" s="56">
        <f t="shared" ref="G358:H358" si="83">G359</f>
        <v>514161.79999999993</v>
      </c>
      <c r="H358" s="56">
        <f t="shared" si="83"/>
        <v>524715.4</v>
      </c>
    </row>
    <row r="359" spans="1:8" ht="47.25" outlineLevel="1" x14ac:dyDescent="0.25">
      <c r="A359" s="27" t="s">
        <v>469</v>
      </c>
      <c r="B359" s="10" t="s">
        <v>124</v>
      </c>
      <c r="C359" s="10" t="s">
        <v>426</v>
      </c>
      <c r="D359" s="10" t="s">
        <v>470</v>
      </c>
      <c r="E359" s="10"/>
      <c r="F359" s="56">
        <f>F360+F362+F364+F366+F368+F370+F372+F374+F376+F378+F380+F382+F384+F386+F388</f>
        <v>521264.80000000005</v>
      </c>
      <c r="G359" s="56">
        <f t="shared" ref="G359:H359" si="84">G360+G362+G364+G366+G368+G370+G372+G374+G376+G378+G380+G382+G384+G386+G388</f>
        <v>514161.79999999993</v>
      </c>
      <c r="H359" s="56">
        <f t="shared" si="84"/>
        <v>524715.4</v>
      </c>
    </row>
    <row r="360" spans="1:8" ht="31.5" outlineLevel="1" x14ac:dyDescent="0.25">
      <c r="A360" s="27" t="s">
        <v>471</v>
      </c>
      <c r="B360" s="10" t="s">
        <v>124</v>
      </c>
      <c r="C360" s="10" t="s">
        <v>426</v>
      </c>
      <c r="D360" s="10" t="s">
        <v>472</v>
      </c>
      <c r="E360" s="10"/>
      <c r="F360" s="56">
        <f>F361</f>
        <v>2010.1</v>
      </c>
      <c r="G360" s="56">
        <f t="shared" ref="G360:H360" si="85">G361</f>
        <v>2010.1</v>
      </c>
      <c r="H360" s="56">
        <f t="shared" si="85"/>
        <v>2010.1</v>
      </c>
    </row>
    <row r="361" spans="1:8" ht="47.25" outlineLevel="1" x14ac:dyDescent="0.25">
      <c r="A361" s="27" t="s">
        <v>23</v>
      </c>
      <c r="B361" s="10" t="s">
        <v>124</v>
      </c>
      <c r="C361" s="10" t="s">
        <v>426</v>
      </c>
      <c r="D361" s="10" t="s">
        <v>472</v>
      </c>
      <c r="E361" s="10">
        <v>200</v>
      </c>
      <c r="F361" s="56">
        <v>2010.1</v>
      </c>
      <c r="G361" s="56">
        <v>2010.1</v>
      </c>
      <c r="H361" s="56">
        <v>2010.1</v>
      </c>
    </row>
    <row r="362" spans="1:8" ht="47.25" outlineLevel="1" x14ac:dyDescent="0.25">
      <c r="A362" s="27" t="s">
        <v>473</v>
      </c>
      <c r="B362" s="10" t="s">
        <v>124</v>
      </c>
      <c r="C362" s="10" t="s">
        <v>426</v>
      </c>
      <c r="D362" s="10" t="s">
        <v>474</v>
      </c>
      <c r="E362" s="10"/>
      <c r="F362" s="56">
        <f>F363</f>
        <v>21000</v>
      </c>
      <c r="G362" s="56">
        <f t="shared" ref="G362:H362" si="86">G363</f>
        <v>0</v>
      </c>
      <c r="H362" s="56">
        <f t="shared" si="86"/>
        <v>0</v>
      </c>
    </row>
    <row r="363" spans="1:8" ht="47.25" outlineLevel="1" x14ac:dyDescent="0.25">
      <c r="A363" s="27" t="s">
        <v>23</v>
      </c>
      <c r="B363" s="10" t="s">
        <v>124</v>
      </c>
      <c r="C363" s="10" t="s">
        <v>426</v>
      </c>
      <c r="D363" s="10" t="s">
        <v>474</v>
      </c>
      <c r="E363" s="10">
        <v>200</v>
      </c>
      <c r="F363" s="56">
        <v>21000</v>
      </c>
      <c r="G363" s="56">
        <v>0</v>
      </c>
      <c r="H363" s="56">
        <v>0</v>
      </c>
    </row>
    <row r="364" spans="1:8" ht="31.5" outlineLevel="1" x14ac:dyDescent="0.25">
      <c r="A364" s="27" t="s">
        <v>475</v>
      </c>
      <c r="B364" s="10" t="s">
        <v>124</v>
      </c>
      <c r="C364" s="10" t="s">
        <v>426</v>
      </c>
      <c r="D364" s="10" t="s">
        <v>476</v>
      </c>
      <c r="E364" s="10"/>
      <c r="F364" s="56">
        <f>F365</f>
        <v>21988</v>
      </c>
      <c r="G364" s="56">
        <f t="shared" ref="G364:H364" si="87">G365</f>
        <v>21988</v>
      </c>
      <c r="H364" s="56">
        <f t="shared" si="87"/>
        <v>21988</v>
      </c>
    </row>
    <row r="365" spans="1:8" ht="47.25" outlineLevel="1" x14ac:dyDescent="0.25">
      <c r="A365" s="27" t="s">
        <v>81</v>
      </c>
      <c r="B365" s="10" t="s">
        <v>124</v>
      </c>
      <c r="C365" s="10" t="s">
        <v>426</v>
      </c>
      <c r="D365" s="10" t="s">
        <v>476</v>
      </c>
      <c r="E365" s="10">
        <v>600</v>
      </c>
      <c r="F365" s="56">
        <v>21988</v>
      </c>
      <c r="G365" s="56">
        <v>21988</v>
      </c>
      <c r="H365" s="56">
        <v>21988</v>
      </c>
    </row>
    <row r="366" spans="1:8" ht="31.5" outlineLevel="1" x14ac:dyDescent="0.25">
      <c r="A366" s="62" t="s">
        <v>477</v>
      </c>
      <c r="B366" s="10" t="s">
        <v>124</v>
      </c>
      <c r="C366" s="10" t="s">
        <v>426</v>
      </c>
      <c r="D366" s="10" t="s">
        <v>478</v>
      </c>
      <c r="E366" s="10"/>
      <c r="F366" s="56">
        <f>F367</f>
        <v>350</v>
      </c>
      <c r="G366" s="56">
        <f t="shared" ref="G366:H366" si="88">G367</f>
        <v>350</v>
      </c>
      <c r="H366" s="56">
        <f t="shared" si="88"/>
        <v>350</v>
      </c>
    </row>
    <row r="367" spans="1:8" ht="47.25" outlineLevel="1" x14ac:dyDescent="0.25">
      <c r="A367" s="45" t="s">
        <v>23</v>
      </c>
      <c r="B367" s="10" t="s">
        <v>124</v>
      </c>
      <c r="C367" s="10" t="s">
        <v>426</v>
      </c>
      <c r="D367" s="10" t="s">
        <v>478</v>
      </c>
      <c r="E367" s="10">
        <v>200</v>
      </c>
      <c r="F367" s="56">
        <v>350</v>
      </c>
      <c r="G367" s="56">
        <v>350</v>
      </c>
      <c r="H367" s="56">
        <v>350</v>
      </c>
    </row>
    <row r="368" spans="1:8" ht="31.5" outlineLevel="1" x14ac:dyDescent="0.25">
      <c r="A368" s="63" t="s">
        <v>479</v>
      </c>
      <c r="B368" s="10" t="s">
        <v>124</v>
      </c>
      <c r="C368" s="10" t="s">
        <v>426</v>
      </c>
      <c r="D368" s="10" t="s">
        <v>480</v>
      </c>
      <c r="E368" s="10"/>
      <c r="F368" s="56">
        <f>F369</f>
        <v>300</v>
      </c>
      <c r="G368" s="56">
        <f t="shared" ref="G368:H368" si="89">G369</f>
        <v>312</v>
      </c>
      <c r="H368" s="56">
        <f t="shared" si="89"/>
        <v>324.5</v>
      </c>
    </row>
    <row r="369" spans="1:8" ht="47.25" outlineLevel="1" x14ac:dyDescent="0.25">
      <c r="A369" s="45" t="s">
        <v>23</v>
      </c>
      <c r="B369" s="10" t="s">
        <v>124</v>
      </c>
      <c r="C369" s="10" t="s">
        <v>426</v>
      </c>
      <c r="D369" s="10" t="s">
        <v>480</v>
      </c>
      <c r="E369" s="10">
        <v>200</v>
      </c>
      <c r="F369" s="56">
        <v>300</v>
      </c>
      <c r="G369" s="56">
        <v>312</v>
      </c>
      <c r="H369" s="56">
        <v>324.5</v>
      </c>
    </row>
    <row r="370" spans="1:8" ht="47.25" outlineLevel="1" x14ac:dyDescent="0.25">
      <c r="A370" s="63" t="s">
        <v>481</v>
      </c>
      <c r="B370" s="10" t="s">
        <v>124</v>
      </c>
      <c r="C370" s="10" t="s">
        <v>426</v>
      </c>
      <c r="D370" s="10" t="s">
        <v>482</v>
      </c>
      <c r="E370" s="10"/>
      <c r="F370" s="56">
        <f>F371</f>
        <v>30000</v>
      </c>
      <c r="G370" s="56">
        <f t="shared" ref="G370:H370" si="90">G371</f>
        <v>31200</v>
      </c>
      <c r="H370" s="56">
        <f t="shared" si="90"/>
        <v>32448</v>
      </c>
    </row>
    <row r="371" spans="1:8" ht="47.25" outlineLevel="1" x14ac:dyDescent="0.25">
      <c r="A371" s="45" t="s">
        <v>23</v>
      </c>
      <c r="B371" s="10" t="s">
        <v>124</v>
      </c>
      <c r="C371" s="10" t="s">
        <v>426</v>
      </c>
      <c r="D371" s="10" t="s">
        <v>482</v>
      </c>
      <c r="E371" s="10">
        <v>200</v>
      </c>
      <c r="F371" s="56">
        <v>30000</v>
      </c>
      <c r="G371" s="56">
        <v>31200</v>
      </c>
      <c r="H371" s="56">
        <v>32448</v>
      </c>
    </row>
    <row r="372" spans="1:8" ht="47.25" outlineLevel="1" x14ac:dyDescent="0.25">
      <c r="A372" s="63" t="s">
        <v>483</v>
      </c>
      <c r="B372" s="10" t="s">
        <v>124</v>
      </c>
      <c r="C372" s="10" t="s">
        <v>426</v>
      </c>
      <c r="D372" s="10" t="s">
        <v>484</v>
      </c>
      <c r="E372" s="10"/>
      <c r="F372" s="56">
        <f>F373</f>
        <v>180</v>
      </c>
      <c r="G372" s="56">
        <f t="shared" ref="G372:H372" si="91">G373</f>
        <v>187.2</v>
      </c>
      <c r="H372" s="56">
        <f t="shared" si="91"/>
        <v>194.7</v>
      </c>
    </row>
    <row r="373" spans="1:8" ht="47.25" outlineLevel="1" x14ac:dyDescent="0.25">
      <c r="A373" s="45" t="s">
        <v>23</v>
      </c>
      <c r="B373" s="10" t="s">
        <v>124</v>
      </c>
      <c r="C373" s="10" t="s">
        <v>426</v>
      </c>
      <c r="D373" s="10" t="s">
        <v>484</v>
      </c>
      <c r="E373" s="10">
        <v>200</v>
      </c>
      <c r="F373" s="56">
        <v>180</v>
      </c>
      <c r="G373" s="56">
        <v>187.2</v>
      </c>
      <c r="H373" s="56">
        <v>194.7</v>
      </c>
    </row>
    <row r="374" spans="1:8" ht="47.25" outlineLevel="1" x14ac:dyDescent="0.25">
      <c r="A374" s="63" t="s">
        <v>485</v>
      </c>
      <c r="B374" s="10" t="s">
        <v>124</v>
      </c>
      <c r="C374" s="10" t="s">
        <v>426</v>
      </c>
      <c r="D374" s="10" t="s">
        <v>486</v>
      </c>
      <c r="E374" s="10"/>
      <c r="F374" s="56">
        <f>F375</f>
        <v>3000</v>
      </c>
      <c r="G374" s="56">
        <f t="shared" ref="G374:H374" si="92">G375</f>
        <v>3000</v>
      </c>
      <c r="H374" s="56">
        <f t="shared" si="92"/>
        <v>3000</v>
      </c>
    </row>
    <row r="375" spans="1:8" ht="47.25" outlineLevel="1" x14ac:dyDescent="0.25">
      <c r="A375" s="45" t="s">
        <v>23</v>
      </c>
      <c r="B375" s="10" t="s">
        <v>124</v>
      </c>
      <c r="C375" s="10" t="s">
        <v>426</v>
      </c>
      <c r="D375" s="10" t="s">
        <v>486</v>
      </c>
      <c r="E375" s="10">
        <v>200</v>
      </c>
      <c r="F375" s="56">
        <v>3000</v>
      </c>
      <c r="G375" s="56">
        <v>3000</v>
      </c>
      <c r="H375" s="56">
        <v>3000</v>
      </c>
    </row>
    <row r="376" spans="1:8" ht="31.5" outlineLevel="1" x14ac:dyDescent="0.25">
      <c r="A376" s="63" t="s">
        <v>487</v>
      </c>
      <c r="B376" s="10" t="s">
        <v>124</v>
      </c>
      <c r="C376" s="10" t="s">
        <v>426</v>
      </c>
      <c r="D376" s="10" t="s">
        <v>488</v>
      </c>
      <c r="E376" s="10"/>
      <c r="F376" s="56">
        <f>F377</f>
        <v>88</v>
      </c>
      <c r="G376" s="56">
        <f t="shared" ref="G376:H376" si="93">G377</f>
        <v>0</v>
      </c>
      <c r="H376" s="56">
        <f t="shared" si="93"/>
        <v>0</v>
      </c>
    </row>
    <row r="377" spans="1:8" ht="47.25" outlineLevel="1" x14ac:dyDescent="0.25">
      <c r="A377" s="45" t="s">
        <v>23</v>
      </c>
      <c r="B377" s="10" t="s">
        <v>124</v>
      </c>
      <c r="C377" s="10" t="s">
        <v>426</v>
      </c>
      <c r="D377" s="10" t="s">
        <v>488</v>
      </c>
      <c r="E377" s="10">
        <v>200</v>
      </c>
      <c r="F377" s="56">
        <v>88</v>
      </c>
      <c r="G377" s="56">
        <v>0</v>
      </c>
      <c r="H377" s="56">
        <v>0</v>
      </c>
    </row>
    <row r="378" spans="1:8" ht="31.5" outlineLevel="1" x14ac:dyDescent="0.25">
      <c r="A378" s="63" t="s">
        <v>489</v>
      </c>
      <c r="B378" s="10" t="s">
        <v>124</v>
      </c>
      <c r="C378" s="10" t="s">
        <v>426</v>
      </c>
      <c r="D378" s="10" t="s">
        <v>490</v>
      </c>
      <c r="E378" s="10"/>
      <c r="F378" s="56">
        <f>F379</f>
        <v>100</v>
      </c>
      <c r="G378" s="56">
        <f t="shared" ref="G378:H378" si="94">G379</f>
        <v>110</v>
      </c>
      <c r="H378" s="56">
        <f t="shared" si="94"/>
        <v>110</v>
      </c>
    </row>
    <row r="379" spans="1:8" ht="47.25" outlineLevel="1" x14ac:dyDescent="0.25">
      <c r="A379" s="45" t="s">
        <v>23</v>
      </c>
      <c r="B379" s="10" t="s">
        <v>124</v>
      </c>
      <c r="C379" s="10" t="s">
        <v>426</v>
      </c>
      <c r="D379" s="10" t="s">
        <v>490</v>
      </c>
      <c r="E379" s="10">
        <v>200</v>
      </c>
      <c r="F379" s="56">
        <v>100</v>
      </c>
      <c r="G379" s="56">
        <v>110</v>
      </c>
      <c r="H379" s="56">
        <v>110</v>
      </c>
    </row>
    <row r="380" spans="1:8" ht="31.5" outlineLevel="1" x14ac:dyDescent="0.25">
      <c r="A380" s="63" t="s">
        <v>491</v>
      </c>
      <c r="B380" s="10" t="s">
        <v>124</v>
      </c>
      <c r="C380" s="10" t="s">
        <v>426</v>
      </c>
      <c r="D380" s="10" t="s">
        <v>492</v>
      </c>
      <c r="E380" s="10"/>
      <c r="F380" s="56">
        <f>F381</f>
        <v>370</v>
      </c>
      <c r="G380" s="56">
        <f t="shared" ref="G380:H380" si="95">G381</f>
        <v>0</v>
      </c>
      <c r="H380" s="56">
        <f t="shared" si="95"/>
        <v>0</v>
      </c>
    </row>
    <row r="381" spans="1:8" ht="47.25" outlineLevel="1" x14ac:dyDescent="0.25">
      <c r="A381" s="45" t="s">
        <v>23</v>
      </c>
      <c r="B381" s="10" t="s">
        <v>124</v>
      </c>
      <c r="C381" s="10" t="s">
        <v>426</v>
      </c>
      <c r="D381" s="10" t="s">
        <v>492</v>
      </c>
      <c r="E381" s="10">
        <v>200</v>
      </c>
      <c r="F381" s="56">
        <v>370</v>
      </c>
      <c r="G381" s="56">
        <v>0</v>
      </c>
      <c r="H381" s="56">
        <v>0</v>
      </c>
    </row>
    <row r="382" spans="1:8" ht="63" outlineLevel="1" x14ac:dyDescent="0.25">
      <c r="A382" s="47" t="s">
        <v>493</v>
      </c>
      <c r="B382" s="10" t="s">
        <v>124</v>
      </c>
      <c r="C382" s="10" t="s">
        <v>426</v>
      </c>
      <c r="D382" s="10" t="s">
        <v>494</v>
      </c>
      <c r="E382" s="10"/>
      <c r="F382" s="56">
        <f>F383</f>
        <v>172666.9</v>
      </c>
      <c r="G382" s="56">
        <f t="shared" ref="G382:H382" si="96">G383</f>
        <v>172666.9</v>
      </c>
      <c r="H382" s="56">
        <f t="shared" si="96"/>
        <v>172666.9</v>
      </c>
    </row>
    <row r="383" spans="1:8" ht="47.25" outlineLevel="1" x14ac:dyDescent="0.25">
      <c r="A383" s="45" t="s">
        <v>81</v>
      </c>
      <c r="B383" s="10" t="s">
        <v>124</v>
      </c>
      <c r="C383" s="10" t="s">
        <v>426</v>
      </c>
      <c r="D383" s="10" t="s">
        <v>494</v>
      </c>
      <c r="E383" s="10">
        <v>600</v>
      </c>
      <c r="F383" s="56">
        <v>172666.9</v>
      </c>
      <c r="G383" s="56">
        <v>172666.9</v>
      </c>
      <c r="H383" s="56">
        <v>172666.9</v>
      </c>
    </row>
    <row r="384" spans="1:8" outlineLevel="1" x14ac:dyDescent="0.25">
      <c r="A384" s="45" t="s">
        <v>495</v>
      </c>
      <c r="B384" s="10" t="s">
        <v>124</v>
      </c>
      <c r="C384" s="10" t="s">
        <v>426</v>
      </c>
      <c r="D384" s="10" t="s">
        <v>496</v>
      </c>
      <c r="E384" s="10"/>
      <c r="F384" s="56">
        <f>F385</f>
        <v>5367.9</v>
      </c>
      <c r="G384" s="56">
        <f t="shared" ref="G384:H384" si="97">G385</f>
        <v>5367.9</v>
      </c>
      <c r="H384" s="56">
        <f t="shared" si="97"/>
        <v>5367.9</v>
      </c>
    </row>
    <row r="385" spans="1:8" ht="47.25" outlineLevel="1" x14ac:dyDescent="0.25">
      <c r="A385" s="45" t="s">
        <v>81</v>
      </c>
      <c r="B385" s="10" t="s">
        <v>124</v>
      </c>
      <c r="C385" s="10" t="s">
        <v>426</v>
      </c>
      <c r="D385" s="10" t="s">
        <v>496</v>
      </c>
      <c r="E385" s="10">
        <v>600</v>
      </c>
      <c r="F385" s="56">
        <v>5367.9</v>
      </c>
      <c r="G385" s="56">
        <v>5367.9</v>
      </c>
      <c r="H385" s="56">
        <v>5367.9</v>
      </c>
    </row>
    <row r="386" spans="1:8" ht="31.5" outlineLevel="1" x14ac:dyDescent="0.25">
      <c r="A386" s="52" t="s">
        <v>497</v>
      </c>
      <c r="B386" s="10" t="s">
        <v>124</v>
      </c>
      <c r="C386" s="10" t="s">
        <v>426</v>
      </c>
      <c r="D386" s="10" t="s">
        <v>498</v>
      </c>
      <c r="E386" s="10"/>
      <c r="F386" s="56">
        <f>F387</f>
        <v>7413</v>
      </c>
      <c r="G386" s="56">
        <f t="shared" ref="G386:H386" si="98">G387</f>
        <v>7734.4</v>
      </c>
      <c r="H386" s="56">
        <f t="shared" si="98"/>
        <v>8041.9</v>
      </c>
    </row>
    <row r="387" spans="1:8" ht="47.25" outlineLevel="1" x14ac:dyDescent="0.25">
      <c r="A387" s="45" t="s">
        <v>23</v>
      </c>
      <c r="B387" s="10" t="s">
        <v>124</v>
      </c>
      <c r="C387" s="10" t="s">
        <v>426</v>
      </c>
      <c r="D387" s="10" t="s">
        <v>498</v>
      </c>
      <c r="E387" s="10">
        <v>200</v>
      </c>
      <c r="F387" s="56">
        <v>7413</v>
      </c>
      <c r="G387" s="56">
        <v>7734.4</v>
      </c>
      <c r="H387" s="56">
        <v>8041.9</v>
      </c>
    </row>
    <row r="388" spans="1:8" ht="78.75" outlineLevel="1" x14ac:dyDescent="0.25">
      <c r="A388" s="47" t="s">
        <v>499</v>
      </c>
      <c r="B388" s="10" t="s">
        <v>124</v>
      </c>
      <c r="C388" s="10" t="s">
        <v>426</v>
      </c>
      <c r="D388" s="10" t="s">
        <v>500</v>
      </c>
      <c r="E388" s="10"/>
      <c r="F388" s="56">
        <f>F389</f>
        <v>256430.9</v>
      </c>
      <c r="G388" s="56">
        <f t="shared" ref="G388:H388" si="99">G389</f>
        <v>269235.3</v>
      </c>
      <c r="H388" s="56">
        <f t="shared" si="99"/>
        <v>278213.40000000002</v>
      </c>
    </row>
    <row r="389" spans="1:8" outlineLevel="1" x14ac:dyDescent="0.25">
      <c r="A389" s="52" t="s">
        <v>46</v>
      </c>
      <c r="B389" s="10" t="s">
        <v>124</v>
      </c>
      <c r="C389" s="10" t="s">
        <v>426</v>
      </c>
      <c r="D389" s="10" t="s">
        <v>500</v>
      </c>
      <c r="E389" s="10">
        <v>800</v>
      </c>
      <c r="F389" s="56">
        <v>256430.9</v>
      </c>
      <c r="G389" s="56">
        <v>269235.3</v>
      </c>
      <c r="H389" s="56">
        <v>278213.40000000002</v>
      </c>
    </row>
    <row r="390" spans="1:8" ht="31.5" outlineLevel="1" x14ac:dyDescent="0.25">
      <c r="A390" s="19" t="s">
        <v>73</v>
      </c>
      <c r="B390" s="10" t="s">
        <v>124</v>
      </c>
      <c r="C390" s="10" t="s">
        <v>74</v>
      </c>
      <c r="D390" s="10"/>
      <c r="E390" s="10"/>
      <c r="F390" s="56">
        <f>F391</f>
        <v>79844.399999999994</v>
      </c>
      <c r="G390" s="56">
        <f t="shared" ref="G390:H393" si="100">G391</f>
        <v>82051.200000000012</v>
      </c>
      <c r="H390" s="56">
        <f t="shared" si="100"/>
        <v>82051.200000000012</v>
      </c>
    </row>
    <row r="391" spans="1:8" ht="78.75" outlineLevel="1" x14ac:dyDescent="0.25">
      <c r="A391" s="13" t="s">
        <v>572</v>
      </c>
      <c r="B391" s="10" t="s">
        <v>124</v>
      </c>
      <c r="C391" s="10" t="s">
        <v>74</v>
      </c>
      <c r="D391" s="10" t="s">
        <v>72</v>
      </c>
      <c r="E391" s="10"/>
      <c r="F391" s="56">
        <f>F392</f>
        <v>79844.399999999994</v>
      </c>
      <c r="G391" s="56">
        <f t="shared" si="100"/>
        <v>82051.200000000012</v>
      </c>
      <c r="H391" s="56">
        <f t="shared" si="100"/>
        <v>82051.200000000012</v>
      </c>
    </row>
    <row r="392" spans="1:8" outlineLevel="1" x14ac:dyDescent="0.25">
      <c r="A392" s="13" t="s">
        <v>217</v>
      </c>
      <c r="B392" s="10" t="s">
        <v>124</v>
      </c>
      <c r="C392" s="10" t="s">
        <v>74</v>
      </c>
      <c r="D392" s="10" t="s">
        <v>183</v>
      </c>
      <c r="E392" s="10"/>
      <c r="F392" s="56">
        <f>F393</f>
        <v>79844.399999999994</v>
      </c>
      <c r="G392" s="56">
        <f t="shared" si="100"/>
        <v>82051.200000000012</v>
      </c>
      <c r="H392" s="56">
        <f t="shared" si="100"/>
        <v>82051.200000000012</v>
      </c>
    </row>
    <row r="393" spans="1:8" ht="78.75" outlineLevel="1" x14ac:dyDescent="0.25">
      <c r="A393" s="13" t="s">
        <v>529</v>
      </c>
      <c r="B393" s="10" t="s">
        <v>124</v>
      </c>
      <c r="C393" s="10" t="s">
        <v>74</v>
      </c>
      <c r="D393" s="10" t="s">
        <v>527</v>
      </c>
      <c r="E393" s="10"/>
      <c r="F393" s="56">
        <f>F394</f>
        <v>79844.399999999994</v>
      </c>
      <c r="G393" s="56">
        <f t="shared" si="100"/>
        <v>82051.200000000012</v>
      </c>
      <c r="H393" s="56">
        <f t="shared" si="100"/>
        <v>82051.200000000012</v>
      </c>
    </row>
    <row r="394" spans="1:8" ht="47.25" outlineLevel="1" x14ac:dyDescent="0.25">
      <c r="A394" s="26" t="s">
        <v>206</v>
      </c>
      <c r="B394" s="10" t="s">
        <v>124</v>
      </c>
      <c r="C394" s="10" t="s">
        <v>74</v>
      </c>
      <c r="D394" s="10" t="s">
        <v>528</v>
      </c>
      <c r="E394" s="10"/>
      <c r="F394" s="56">
        <f>F395+F396</f>
        <v>79844.399999999994</v>
      </c>
      <c r="G394" s="56">
        <f t="shared" ref="G394:H394" si="101">G395+G396</f>
        <v>82051.200000000012</v>
      </c>
      <c r="H394" s="56">
        <f t="shared" si="101"/>
        <v>82051.200000000012</v>
      </c>
    </row>
    <row r="395" spans="1:8" ht="94.5" outlineLevel="1" x14ac:dyDescent="0.25">
      <c r="A395" s="13" t="s">
        <v>16</v>
      </c>
      <c r="B395" s="10" t="s">
        <v>124</v>
      </c>
      <c r="C395" s="10" t="s">
        <v>74</v>
      </c>
      <c r="D395" s="10" t="s">
        <v>528</v>
      </c>
      <c r="E395" s="10">
        <v>100</v>
      </c>
      <c r="F395" s="56">
        <v>77726.5</v>
      </c>
      <c r="G395" s="56">
        <v>80320.600000000006</v>
      </c>
      <c r="H395" s="56">
        <v>80320.600000000006</v>
      </c>
    </row>
    <row r="396" spans="1:8" ht="47.25" outlineLevel="1" x14ac:dyDescent="0.25">
      <c r="A396" s="13" t="s">
        <v>23</v>
      </c>
      <c r="B396" s="10" t="s">
        <v>124</v>
      </c>
      <c r="C396" s="10" t="s">
        <v>74</v>
      </c>
      <c r="D396" s="10" t="s">
        <v>528</v>
      </c>
      <c r="E396" s="10">
        <v>200</v>
      </c>
      <c r="F396" s="56">
        <v>2117.9</v>
      </c>
      <c r="G396" s="56">
        <v>1730.6</v>
      </c>
      <c r="H396" s="56">
        <v>1730.6</v>
      </c>
    </row>
    <row r="397" spans="1:8" outlineLevel="1" x14ac:dyDescent="0.25">
      <c r="A397" s="45" t="s">
        <v>530</v>
      </c>
      <c r="B397" s="10" t="s">
        <v>124</v>
      </c>
      <c r="C397" s="10" t="s">
        <v>531</v>
      </c>
      <c r="D397" s="10"/>
      <c r="E397" s="10"/>
      <c r="F397" s="56">
        <f t="shared" ref="F397:F402" si="102">F398</f>
        <v>20582.900000000001</v>
      </c>
      <c r="G397" s="56">
        <f t="shared" ref="G397:H397" si="103">G398</f>
        <v>20582.900000000001</v>
      </c>
      <c r="H397" s="56">
        <f t="shared" si="103"/>
        <v>20582.900000000001</v>
      </c>
    </row>
    <row r="398" spans="1:8" ht="31.5" outlineLevel="1" x14ac:dyDescent="0.25">
      <c r="A398" s="45" t="s">
        <v>532</v>
      </c>
      <c r="B398" s="10" t="s">
        <v>124</v>
      </c>
      <c r="C398" s="10" t="s">
        <v>533</v>
      </c>
      <c r="D398" s="10"/>
      <c r="E398" s="10"/>
      <c r="F398" s="56">
        <f t="shared" si="102"/>
        <v>20582.900000000001</v>
      </c>
      <c r="G398" s="56">
        <f t="shared" ref="G398:H398" si="104">G399</f>
        <v>20582.900000000001</v>
      </c>
      <c r="H398" s="56">
        <f t="shared" si="104"/>
        <v>20582.900000000001</v>
      </c>
    </row>
    <row r="399" spans="1:8" ht="47.25" outlineLevel="1" x14ac:dyDescent="0.25">
      <c r="A399" s="45" t="s">
        <v>427</v>
      </c>
      <c r="B399" s="10" t="s">
        <v>124</v>
      </c>
      <c r="C399" s="10" t="s">
        <v>533</v>
      </c>
      <c r="D399" s="10" t="s">
        <v>428</v>
      </c>
      <c r="E399" s="10"/>
      <c r="F399" s="56">
        <f t="shared" si="102"/>
        <v>20582.900000000001</v>
      </c>
      <c r="G399" s="56">
        <f t="shared" ref="G399:H399" si="105">G400</f>
        <v>20582.900000000001</v>
      </c>
      <c r="H399" s="56">
        <f t="shared" si="105"/>
        <v>20582.900000000001</v>
      </c>
    </row>
    <row r="400" spans="1:8" outlineLevel="1" x14ac:dyDescent="0.25">
      <c r="A400" s="45" t="s">
        <v>217</v>
      </c>
      <c r="B400" s="10" t="s">
        <v>124</v>
      </c>
      <c r="C400" s="10" t="s">
        <v>533</v>
      </c>
      <c r="D400" s="10" t="s">
        <v>468</v>
      </c>
      <c r="E400" s="10"/>
      <c r="F400" s="56">
        <f t="shared" si="102"/>
        <v>20582.900000000001</v>
      </c>
      <c r="G400" s="56">
        <f t="shared" ref="G400:H400" si="106">G401</f>
        <v>20582.900000000001</v>
      </c>
      <c r="H400" s="56">
        <f t="shared" si="106"/>
        <v>20582.900000000001</v>
      </c>
    </row>
    <row r="401" spans="1:8" ht="47.25" outlineLevel="1" x14ac:dyDescent="0.25">
      <c r="A401" s="45" t="s">
        <v>469</v>
      </c>
      <c r="B401" s="10" t="s">
        <v>124</v>
      </c>
      <c r="C401" s="10" t="s">
        <v>533</v>
      </c>
      <c r="D401" s="10" t="s">
        <v>470</v>
      </c>
      <c r="E401" s="10"/>
      <c r="F401" s="56">
        <f t="shared" si="102"/>
        <v>20582.900000000001</v>
      </c>
      <c r="G401" s="56">
        <f t="shared" ref="G401:H401" si="107">G402</f>
        <v>20582.900000000001</v>
      </c>
      <c r="H401" s="56">
        <f t="shared" si="107"/>
        <v>20582.900000000001</v>
      </c>
    </row>
    <row r="402" spans="1:8" outlineLevel="1" x14ac:dyDescent="0.25">
      <c r="A402" s="45" t="s">
        <v>534</v>
      </c>
      <c r="B402" s="10" t="s">
        <v>124</v>
      </c>
      <c r="C402" s="10" t="s">
        <v>533</v>
      </c>
      <c r="D402" s="10" t="s">
        <v>535</v>
      </c>
      <c r="E402" s="10"/>
      <c r="F402" s="56">
        <f t="shared" si="102"/>
        <v>20582.900000000001</v>
      </c>
      <c r="G402" s="56">
        <f t="shared" ref="G402:H402" si="108">G403</f>
        <v>20582.900000000001</v>
      </c>
      <c r="H402" s="56">
        <f t="shared" si="108"/>
        <v>20582.900000000001</v>
      </c>
    </row>
    <row r="403" spans="1:8" ht="47.25" outlineLevel="1" x14ac:dyDescent="0.25">
      <c r="A403" s="45" t="s">
        <v>81</v>
      </c>
      <c r="B403" s="10" t="s">
        <v>124</v>
      </c>
      <c r="C403" s="10" t="s">
        <v>533</v>
      </c>
      <c r="D403" s="10" t="s">
        <v>535</v>
      </c>
      <c r="E403" s="10">
        <v>600</v>
      </c>
      <c r="F403" s="56">
        <v>20582.900000000001</v>
      </c>
      <c r="G403" s="56">
        <v>20582.900000000001</v>
      </c>
      <c r="H403" s="56">
        <v>20582.900000000001</v>
      </c>
    </row>
    <row r="404" spans="1:8" ht="31.5" x14ac:dyDescent="0.25">
      <c r="A404" s="8" t="s">
        <v>133</v>
      </c>
      <c r="B404" s="11" t="s">
        <v>134</v>
      </c>
      <c r="C404" s="10" t="s">
        <v>39</v>
      </c>
      <c r="D404" s="10"/>
      <c r="E404" s="10"/>
      <c r="F404" s="28">
        <f>F405+F525+F544</f>
        <v>5829131.4999999991</v>
      </c>
      <c r="G404" s="28">
        <f>G405+G525+G544</f>
        <v>6013892.7000000002</v>
      </c>
      <c r="H404" s="28">
        <f>H405+H525+H544</f>
        <v>6050033.0999999996</v>
      </c>
    </row>
    <row r="405" spans="1:8" x14ac:dyDescent="0.25">
      <c r="A405" s="13" t="s">
        <v>75</v>
      </c>
      <c r="B405" s="10" t="s">
        <v>134</v>
      </c>
      <c r="C405" s="10" t="s">
        <v>76</v>
      </c>
      <c r="D405" s="10"/>
      <c r="E405" s="10"/>
      <c r="F405" s="35">
        <f>F406+F424+F470+F481</f>
        <v>5468629.1999999993</v>
      </c>
      <c r="G405" s="35">
        <f>G406+G424+G470+G481</f>
        <v>5647708.9000000004</v>
      </c>
      <c r="H405" s="35">
        <f>H406+H424+H470+H481</f>
        <v>5677827.2000000002</v>
      </c>
    </row>
    <row r="406" spans="1:8" x14ac:dyDescent="0.25">
      <c r="A406" s="13" t="s">
        <v>135</v>
      </c>
      <c r="B406" s="10" t="s">
        <v>134</v>
      </c>
      <c r="C406" s="10" t="s">
        <v>136</v>
      </c>
      <c r="D406" s="10"/>
      <c r="E406" s="10"/>
      <c r="F406" s="35">
        <f>F407</f>
        <v>1957282.6999999997</v>
      </c>
      <c r="G406" s="35">
        <f>G407</f>
        <v>2022105.7</v>
      </c>
      <c r="H406" s="35">
        <f>H407</f>
        <v>2031537</v>
      </c>
    </row>
    <row r="407" spans="1:8" ht="31.5" x14ac:dyDescent="0.25">
      <c r="A407" s="13" t="s">
        <v>137</v>
      </c>
      <c r="B407" s="10" t="s">
        <v>134</v>
      </c>
      <c r="C407" s="10" t="s">
        <v>136</v>
      </c>
      <c r="D407" s="10" t="s">
        <v>138</v>
      </c>
      <c r="E407" s="10"/>
      <c r="F407" s="35">
        <f>F408+F412</f>
        <v>1957282.6999999997</v>
      </c>
      <c r="G407" s="35">
        <f>G408+G412</f>
        <v>2022105.7</v>
      </c>
      <c r="H407" s="35">
        <f>H408+H412</f>
        <v>2031537</v>
      </c>
    </row>
    <row r="408" spans="1:8" ht="31.5" x14ac:dyDescent="0.25">
      <c r="A408" s="13" t="s">
        <v>203</v>
      </c>
      <c r="B408" s="10" t="s">
        <v>134</v>
      </c>
      <c r="C408" s="10" t="s">
        <v>136</v>
      </c>
      <c r="D408" s="10" t="s">
        <v>159</v>
      </c>
      <c r="E408" s="10"/>
      <c r="F408" s="35">
        <f t="shared" ref="F408:H410" si="109">F409</f>
        <v>10106.4</v>
      </c>
      <c r="G408" s="35">
        <f t="shared" si="109"/>
        <v>0</v>
      </c>
      <c r="H408" s="35">
        <f t="shared" si="109"/>
        <v>0</v>
      </c>
    </row>
    <row r="409" spans="1:8" ht="63" x14ac:dyDescent="0.25">
      <c r="A409" s="54" t="s">
        <v>234</v>
      </c>
      <c r="B409" s="10" t="s">
        <v>134</v>
      </c>
      <c r="C409" s="10" t="s">
        <v>136</v>
      </c>
      <c r="D409" s="10" t="s">
        <v>160</v>
      </c>
      <c r="E409" s="10"/>
      <c r="F409" s="35">
        <f t="shared" si="109"/>
        <v>10106.4</v>
      </c>
      <c r="G409" s="35">
        <f t="shared" si="109"/>
        <v>0</v>
      </c>
      <c r="H409" s="35">
        <f t="shared" si="109"/>
        <v>0</v>
      </c>
    </row>
    <row r="410" spans="1:8" ht="31.5" x14ac:dyDescent="0.25">
      <c r="A410" s="17" t="s">
        <v>142</v>
      </c>
      <c r="B410" s="10" t="s">
        <v>134</v>
      </c>
      <c r="C410" s="10" t="s">
        <v>136</v>
      </c>
      <c r="D410" s="10" t="s">
        <v>235</v>
      </c>
      <c r="E410" s="10"/>
      <c r="F410" s="35">
        <f t="shared" si="109"/>
        <v>10106.4</v>
      </c>
      <c r="G410" s="35">
        <f t="shared" si="109"/>
        <v>0</v>
      </c>
      <c r="H410" s="35">
        <f t="shared" si="109"/>
        <v>0</v>
      </c>
    </row>
    <row r="411" spans="1:8" ht="47.25" x14ac:dyDescent="0.25">
      <c r="A411" s="17" t="s">
        <v>81</v>
      </c>
      <c r="B411" s="10" t="s">
        <v>134</v>
      </c>
      <c r="C411" s="10" t="s">
        <v>136</v>
      </c>
      <c r="D411" s="10" t="s">
        <v>235</v>
      </c>
      <c r="E411" s="10" t="s">
        <v>141</v>
      </c>
      <c r="F411" s="35">
        <f>606.4+9500</f>
        <v>10106.4</v>
      </c>
      <c r="G411" s="35">
        <v>0</v>
      </c>
      <c r="H411" s="35">
        <v>0</v>
      </c>
    </row>
    <row r="412" spans="1:8" x14ac:dyDescent="0.25">
      <c r="A412" s="13" t="s">
        <v>217</v>
      </c>
      <c r="B412" s="10" t="s">
        <v>134</v>
      </c>
      <c r="C412" s="10" t="s">
        <v>136</v>
      </c>
      <c r="D412" s="10" t="s">
        <v>143</v>
      </c>
      <c r="E412" s="10"/>
      <c r="F412" s="35">
        <f>F413+F421</f>
        <v>1947176.2999999998</v>
      </c>
      <c r="G412" s="35">
        <f>G413+G421</f>
        <v>2022105.7</v>
      </c>
      <c r="H412" s="35">
        <f>H413+H421</f>
        <v>2031537</v>
      </c>
    </row>
    <row r="413" spans="1:8" ht="63" x14ac:dyDescent="0.25">
      <c r="A413" s="54" t="s">
        <v>559</v>
      </c>
      <c r="B413" s="10" t="s">
        <v>134</v>
      </c>
      <c r="C413" s="10" t="s">
        <v>136</v>
      </c>
      <c r="D413" s="10" t="s">
        <v>164</v>
      </c>
      <c r="E413" s="10"/>
      <c r="F413" s="35">
        <f>F414+F416+F419</f>
        <v>1945800.4</v>
      </c>
      <c r="G413" s="35">
        <f>G414+G416+G419</f>
        <v>2020729.8</v>
      </c>
      <c r="H413" s="35">
        <f>H414+H416+H419</f>
        <v>2030161.1</v>
      </c>
    </row>
    <row r="414" spans="1:8" ht="47.25" x14ac:dyDescent="0.25">
      <c r="A414" s="26" t="s">
        <v>202</v>
      </c>
      <c r="B414" s="10" t="s">
        <v>134</v>
      </c>
      <c r="C414" s="10" t="s">
        <v>136</v>
      </c>
      <c r="D414" s="10" t="s">
        <v>165</v>
      </c>
      <c r="E414" s="10"/>
      <c r="F414" s="35">
        <f>F415</f>
        <v>888230.5</v>
      </c>
      <c r="G414" s="35">
        <f>G415</f>
        <v>897966.2</v>
      </c>
      <c r="H414" s="35">
        <f>H415</f>
        <v>907397.5</v>
      </c>
    </row>
    <row r="415" spans="1:8" ht="47.25" x14ac:dyDescent="0.25">
      <c r="A415" s="13" t="s">
        <v>81</v>
      </c>
      <c r="B415" s="10" t="s">
        <v>134</v>
      </c>
      <c r="C415" s="10" t="s">
        <v>136</v>
      </c>
      <c r="D415" s="10" t="s">
        <v>165</v>
      </c>
      <c r="E415" s="10">
        <v>600</v>
      </c>
      <c r="F415" s="35">
        <v>888230.5</v>
      </c>
      <c r="G415" s="35">
        <v>897966.2</v>
      </c>
      <c r="H415" s="35">
        <v>907397.5</v>
      </c>
    </row>
    <row r="416" spans="1:8" ht="78.75" x14ac:dyDescent="0.25">
      <c r="A416" s="54" t="s">
        <v>190</v>
      </c>
      <c r="B416" s="10" t="s">
        <v>134</v>
      </c>
      <c r="C416" s="10" t="s">
        <v>136</v>
      </c>
      <c r="D416" s="10" t="s">
        <v>236</v>
      </c>
      <c r="E416" s="10"/>
      <c r="F416" s="35">
        <f>F417+F418</f>
        <v>19200</v>
      </c>
      <c r="G416" s="35">
        <f>G417+G418</f>
        <v>19200</v>
      </c>
      <c r="H416" s="35">
        <f>H417+H418</f>
        <v>19200</v>
      </c>
    </row>
    <row r="417" spans="1:8" ht="47.25" x14ac:dyDescent="0.25">
      <c r="A417" s="13" t="s">
        <v>81</v>
      </c>
      <c r="B417" s="10" t="s">
        <v>134</v>
      </c>
      <c r="C417" s="10" t="s">
        <v>136</v>
      </c>
      <c r="D417" s="10" t="s">
        <v>236</v>
      </c>
      <c r="E417" s="10">
        <v>600</v>
      </c>
      <c r="F417" s="35">
        <f>1152+8416.8</f>
        <v>9568.7999999999993</v>
      </c>
      <c r="G417" s="35">
        <f>1152+8416.8</f>
        <v>9568.7999999999993</v>
      </c>
      <c r="H417" s="35">
        <f>1152+8416.8</f>
        <v>9568.7999999999993</v>
      </c>
    </row>
    <row r="418" spans="1:8" x14ac:dyDescent="0.25">
      <c r="A418" s="17" t="s">
        <v>46</v>
      </c>
      <c r="B418" s="10" t="s">
        <v>134</v>
      </c>
      <c r="C418" s="10" t="s">
        <v>136</v>
      </c>
      <c r="D418" s="10" t="s">
        <v>236</v>
      </c>
      <c r="E418" s="10">
        <v>800</v>
      </c>
      <c r="F418" s="35">
        <v>9631.2000000000007</v>
      </c>
      <c r="G418" s="35">
        <v>9631.2000000000007</v>
      </c>
      <c r="H418" s="35">
        <v>9631.2000000000007</v>
      </c>
    </row>
    <row r="419" spans="1:8" ht="167.25" customHeight="1" x14ac:dyDescent="0.25">
      <c r="A419" s="54" t="s">
        <v>140</v>
      </c>
      <c r="B419" s="10" t="s">
        <v>134</v>
      </c>
      <c r="C419" s="10" t="s">
        <v>136</v>
      </c>
      <c r="D419" s="10" t="s">
        <v>237</v>
      </c>
      <c r="E419" s="10"/>
      <c r="F419" s="35">
        <f>F420</f>
        <v>1038369.9</v>
      </c>
      <c r="G419" s="35">
        <f>G420</f>
        <v>1103563.6000000001</v>
      </c>
      <c r="H419" s="35">
        <f>H420</f>
        <v>1103563.6000000001</v>
      </c>
    </row>
    <row r="420" spans="1:8" ht="47.25" x14ac:dyDescent="0.25">
      <c r="A420" s="13" t="s">
        <v>81</v>
      </c>
      <c r="B420" s="10" t="s">
        <v>134</v>
      </c>
      <c r="C420" s="10" t="s">
        <v>136</v>
      </c>
      <c r="D420" s="10" t="s">
        <v>237</v>
      </c>
      <c r="E420" s="10" t="s">
        <v>141</v>
      </c>
      <c r="F420" s="35">
        <v>1038369.9</v>
      </c>
      <c r="G420" s="35">
        <v>1103563.6000000001</v>
      </c>
      <c r="H420" s="35">
        <v>1103563.6000000001</v>
      </c>
    </row>
    <row r="421" spans="1:8" ht="63" x14ac:dyDescent="0.25">
      <c r="A421" s="54" t="s">
        <v>560</v>
      </c>
      <c r="B421" s="10" t="s">
        <v>134</v>
      </c>
      <c r="C421" s="10" t="s">
        <v>136</v>
      </c>
      <c r="D421" s="10" t="s">
        <v>238</v>
      </c>
      <c r="E421" s="10"/>
      <c r="F421" s="35">
        <f t="shared" ref="F421:H422" si="110">F422</f>
        <v>1375.9</v>
      </c>
      <c r="G421" s="35">
        <f t="shared" si="110"/>
        <v>1375.9</v>
      </c>
      <c r="H421" s="35">
        <f t="shared" si="110"/>
        <v>1375.9</v>
      </c>
    </row>
    <row r="422" spans="1:8" ht="47.25" x14ac:dyDescent="0.25">
      <c r="A422" s="29" t="s">
        <v>268</v>
      </c>
      <c r="B422" s="10" t="s">
        <v>134</v>
      </c>
      <c r="C422" s="10" t="s">
        <v>136</v>
      </c>
      <c r="D422" s="10" t="s">
        <v>239</v>
      </c>
      <c r="E422" s="10"/>
      <c r="F422" s="35">
        <f t="shared" si="110"/>
        <v>1375.9</v>
      </c>
      <c r="G422" s="35">
        <f t="shared" si="110"/>
        <v>1375.9</v>
      </c>
      <c r="H422" s="35">
        <f t="shared" si="110"/>
        <v>1375.9</v>
      </c>
    </row>
    <row r="423" spans="1:8" ht="47.25" x14ac:dyDescent="0.25">
      <c r="A423" s="13" t="s">
        <v>81</v>
      </c>
      <c r="B423" s="10" t="s">
        <v>134</v>
      </c>
      <c r="C423" s="10" t="s">
        <v>136</v>
      </c>
      <c r="D423" s="10" t="s">
        <v>239</v>
      </c>
      <c r="E423" s="10">
        <v>600</v>
      </c>
      <c r="F423" s="35">
        <v>1375.9</v>
      </c>
      <c r="G423" s="35">
        <v>1375.9</v>
      </c>
      <c r="H423" s="35">
        <v>1375.9</v>
      </c>
    </row>
    <row r="424" spans="1:8" x14ac:dyDescent="0.25">
      <c r="A424" s="13" t="s">
        <v>145</v>
      </c>
      <c r="B424" s="10" t="s">
        <v>134</v>
      </c>
      <c r="C424" s="10" t="s">
        <v>146</v>
      </c>
      <c r="D424" s="10"/>
      <c r="E424" s="10"/>
      <c r="F424" s="35">
        <f>F425</f>
        <v>3001299</v>
      </c>
      <c r="G424" s="35">
        <f>G425</f>
        <v>3109457.0000000005</v>
      </c>
      <c r="H424" s="35">
        <f>H425</f>
        <v>3117523.7</v>
      </c>
    </row>
    <row r="425" spans="1:8" ht="31.5" x14ac:dyDescent="0.25">
      <c r="A425" s="13" t="s">
        <v>137</v>
      </c>
      <c r="B425" s="10" t="s">
        <v>134</v>
      </c>
      <c r="C425" s="10" t="s">
        <v>146</v>
      </c>
      <c r="D425" s="10" t="s">
        <v>138</v>
      </c>
      <c r="E425" s="10"/>
      <c r="F425" s="35">
        <f>F426+F437+F433</f>
        <v>3001299</v>
      </c>
      <c r="G425" s="35">
        <f>G426+G437+G433</f>
        <v>3109457.0000000005</v>
      </c>
      <c r="H425" s="35">
        <f>H426+H437+H433</f>
        <v>3117523.7</v>
      </c>
    </row>
    <row r="426" spans="1:8" x14ac:dyDescent="0.25">
      <c r="A426" s="13" t="s">
        <v>240</v>
      </c>
      <c r="B426" s="10" t="s">
        <v>134</v>
      </c>
      <c r="C426" s="10" t="s">
        <v>146</v>
      </c>
      <c r="D426" s="10" t="s">
        <v>139</v>
      </c>
      <c r="E426" s="10"/>
      <c r="F426" s="35">
        <f>F427+F430</f>
        <v>643480.69999999995</v>
      </c>
      <c r="G426" s="35">
        <f>G427+G430</f>
        <v>644885.4</v>
      </c>
      <c r="H426" s="35">
        <f>H427+H430</f>
        <v>645868.30000000005</v>
      </c>
    </row>
    <row r="427" spans="1:8" ht="31.5" x14ac:dyDescent="0.25">
      <c r="A427" s="54" t="s">
        <v>567</v>
      </c>
      <c r="B427" s="10" t="s">
        <v>134</v>
      </c>
      <c r="C427" s="10" t="s">
        <v>146</v>
      </c>
      <c r="D427" s="10" t="s">
        <v>312</v>
      </c>
      <c r="E427" s="10"/>
      <c r="F427" s="35">
        <f t="shared" ref="F427:H428" si="111">F428</f>
        <v>7762</v>
      </c>
      <c r="G427" s="35">
        <f t="shared" si="111"/>
        <v>9382.7000000000007</v>
      </c>
      <c r="H427" s="35">
        <f t="shared" si="111"/>
        <v>9382.7000000000007</v>
      </c>
    </row>
    <row r="428" spans="1:8" ht="78.75" x14ac:dyDescent="0.25">
      <c r="A428" s="54" t="s">
        <v>151</v>
      </c>
      <c r="B428" s="10" t="s">
        <v>134</v>
      </c>
      <c r="C428" s="10" t="s">
        <v>146</v>
      </c>
      <c r="D428" s="10" t="s">
        <v>152</v>
      </c>
      <c r="E428" s="10"/>
      <c r="F428" s="35">
        <f t="shared" si="111"/>
        <v>7762</v>
      </c>
      <c r="G428" s="35">
        <f t="shared" si="111"/>
        <v>9382.7000000000007</v>
      </c>
      <c r="H428" s="35">
        <f t="shared" si="111"/>
        <v>9382.7000000000007</v>
      </c>
    </row>
    <row r="429" spans="1:8" ht="47.25" x14ac:dyDescent="0.25">
      <c r="A429" s="17" t="s">
        <v>81</v>
      </c>
      <c r="B429" s="10" t="s">
        <v>134</v>
      </c>
      <c r="C429" s="10" t="s">
        <v>146</v>
      </c>
      <c r="D429" s="10" t="s">
        <v>152</v>
      </c>
      <c r="E429" s="10">
        <v>600</v>
      </c>
      <c r="F429" s="35">
        <f>7529.1+232.9</f>
        <v>7762</v>
      </c>
      <c r="G429" s="35">
        <f>7037+2345.7</f>
        <v>9382.7000000000007</v>
      </c>
      <c r="H429" s="35">
        <f>G429</f>
        <v>9382.7000000000007</v>
      </c>
    </row>
    <row r="430" spans="1:8" x14ac:dyDescent="0.25">
      <c r="A430" s="17" t="s">
        <v>310</v>
      </c>
      <c r="B430" s="10" t="s">
        <v>134</v>
      </c>
      <c r="C430" s="10" t="s">
        <v>146</v>
      </c>
      <c r="D430" s="10" t="s">
        <v>313</v>
      </c>
      <c r="E430" s="10"/>
      <c r="F430" s="35">
        <f t="shared" ref="F430:H431" si="112">F431</f>
        <v>635718.69999999995</v>
      </c>
      <c r="G430" s="35">
        <f t="shared" si="112"/>
        <v>635502.70000000007</v>
      </c>
      <c r="H430" s="35">
        <f t="shared" si="112"/>
        <v>636485.60000000009</v>
      </c>
    </row>
    <row r="431" spans="1:8" ht="48" customHeight="1" x14ac:dyDescent="0.25">
      <c r="A431" s="30" t="s">
        <v>149</v>
      </c>
      <c r="B431" s="10" t="s">
        <v>134</v>
      </c>
      <c r="C431" s="10" t="s">
        <v>146</v>
      </c>
      <c r="D431" s="10" t="s">
        <v>150</v>
      </c>
      <c r="E431" s="10"/>
      <c r="F431" s="35">
        <f t="shared" si="112"/>
        <v>635718.69999999995</v>
      </c>
      <c r="G431" s="35">
        <f t="shared" si="112"/>
        <v>635502.70000000007</v>
      </c>
      <c r="H431" s="35">
        <f t="shared" si="112"/>
        <v>636485.60000000009</v>
      </c>
    </row>
    <row r="432" spans="1:8" x14ac:dyDescent="0.25">
      <c r="A432" s="26" t="s">
        <v>46</v>
      </c>
      <c r="B432" s="10" t="s">
        <v>134</v>
      </c>
      <c r="C432" s="10" t="s">
        <v>146</v>
      </c>
      <c r="D432" s="10" t="s">
        <v>150</v>
      </c>
      <c r="E432" s="10">
        <v>800</v>
      </c>
      <c r="F432" s="35">
        <f>43327.7+592391</f>
        <v>635718.69999999995</v>
      </c>
      <c r="G432" s="35">
        <f>44825.4+590677.3</f>
        <v>635502.70000000007</v>
      </c>
      <c r="H432" s="35">
        <f>45808.3+590677.3</f>
        <v>636485.60000000009</v>
      </c>
    </row>
    <row r="433" spans="1:8" ht="31.5" x14ac:dyDescent="0.25">
      <c r="A433" s="13" t="s">
        <v>203</v>
      </c>
      <c r="B433" s="10" t="s">
        <v>134</v>
      </c>
      <c r="C433" s="10" t="s">
        <v>146</v>
      </c>
      <c r="D433" s="10" t="s">
        <v>159</v>
      </c>
      <c r="E433" s="10"/>
      <c r="F433" s="35">
        <f t="shared" ref="F433:H435" si="113">F434</f>
        <v>2127.6999999999998</v>
      </c>
      <c r="G433" s="35">
        <f t="shared" si="113"/>
        <v>2127.6999999999998</v>
      </c>
      <c r="H433" s="35">
        <f t="shared" si="113"/>
        <v>2127.6999999999998</v>
      </c>
    </row>
    <row r="434" spans="1:8" ht="63" x14ac:dyDescent="0.25">
      <c r="A434" s="54" t="s">
        <v>234</v>
      </c>
      <c r="B434" s="10" t="s">
        <v>134</v>
      </c>
      <c r="C434" s="10" t="s">
        <v>146</v>
      </c>
      <c r="D434" s="10" t="s">
        <v>160</v>
      </c>
      <c r="E434" s="10"/>
      <c r="F434" s="35">
        <f t="shared" si="113"/>
        <v>2127.6999999999998</v>
      </c>
      <c r="G434" s="35">
        <f t="shared" si="113"/>
        <v>2127.6999999999998</v>
      </c>
      <c r="H434" s="35">
        <f t="shared" si="113"/>
        <v>2127.6999999999998</v>
      </c>
    </row>
    <row r="435" spans="1:8" ht="47.25" x14ac:dyDescent="0.25">
      <c r="A435" s="54" t="s">
        <v>282</v>
      </c>
      <c r="B435" s="10" t="s">
        <v>134</v>
      </c>
      <c r="C435" s="10" t="s">
        <v>146</v>
      </c>
      <c r="D435" s="10" t="s">
        <v>241</v>
      </c>
      <c r="E435" s="10"/>
      <c r="F435" s="35">
        <f t="shared" si="113"/>
        <v>2127.6999999999998</v>
      </c>
      <c r="G435" s="35">
        <f t="shared" si="113"/>
        <v>2127.6999999999998</v>
      </c>
      <c r="H435" s="35">
        <f t="shared" si="113"/>
        <v>2127.6999999999998</v>
      </c>
    </row>
    <row r="436" spans="1:8" ht="47.25" x14ac:dyDescent="0.25">
      <c r="A436" s="13" t="s">
        <v>81</v>
      </c>
      <c r="B436" s="10" t="s">
        <v>134</v>
      </c>
      <c r="C436" s="10" t="s">
        <v>146</v>
      </c>
      <c r="D436" s="10" t="s">
        <v>241</v>
      </c>
      <c r="E436" s="10" t="s">
        <v>141</v>
      </c>
      <c r="F436" s="35">
        <f>127.7+2000</f>
        <v>2127.6999999999998</v>
      </c>
      <c r="G436" s="35">
        <f>127.7+2000</f>
        <v>2127.6999999999998</v>
      </c>
      <c r="H436" s="35">
        <f>127.7+2000</f>
        <v>2127.6999999999998</v>
      </c>
    </row>
    <row r="437" spans="1:8" x14ac:dyDescent="0.25">
      <c r="A437" s="13" t="s">
        <v>217</v>
      </c>
      <c r="B437" s="10" t="s">
        <v>134</v>
      </c>
      <c r="C437" s="10" t="s">
        <v>146</v>
      </c>
      <c r="D437" s="10" t="s">
        <v>143</v>
      </c>
      <c r="E437" s="10"/>
      <c r="F437" s="35">
        <f>F438+F461</f>
        <v>2355690.5999999996</v>
      </c>
      <c r="G437" s="35">
        <f>G438+G461</f>
        <v>2462443.9000000004</v>
      </c>
      <c r="H437" s="35">
        <f>H438+H461</f>
        <v>2469527.7000000002</v>
      </c>
    </row>
    <row r="438" spans="1:8" ht="63" x14ac:dyDescent="0.25">
      <c r="A438" s="54" t="s">
        <v>559</v>
      </c>
      <c r="B438" s="10" t="s">
        <v>134</v>
      </c>
      <c r="C438" s="10" t="s">
        <v>146</v>
      </c>
      <c r="D438" s="10" t="s">
        <v>164</v>
      </c>
      <c r="E438" s="10"/>
      <c r="F438" s="35">
        <f>F439+F441+F443+F445+F447+F449+F451+F453+F455+F457+F459</f>
        <v>2348913.4999999995</v>
      </c>
      <c r="G438" s="35">
        <f>G439+G441+G443+G445+G447+G449+G451+G453+G455+G457+G459</f>
        <v>2455666.8000000003</v>
      </c>
      <c r="H438" s="35">
        <f>H439+H441+H443+H445+H447+H449+H451+H453+H455+H457+H459</f>
        <v>2462750.6</v>
      </c>
    </row>
    <row r="439" spans="1:8" ht="78.75" x14ac:dyDescent="0.25">
      <c r="A439" s="54" t="s">
        <v>283</v>
      </c>
      <c r="B439" s="10" t="s">
        <v>134</v>
      </c>
      <c r="C439" s="10" t="s">
        <v>146</v>
      </c>
      <c r="D439" s="10" t="s">
        <v>242</v>
      </c>
      <c r="E439" s="10"/>
      <c r="F439" s="35">
        <f>F440</f>
        <v>162787.79999999999</v>
      </c>
      <c r="G439" s="35">
        <f>G440</f>
        <v>162787.79999999999</v>
      </c>
      <c r="H439" s="35">
        <f>H440</f>
        <v>162787.79999999999</v>
      </c>
    </row>
    <row r="440" spans="1:8" ht="47.25" x14ac:dyDescent="0.25">
      <c r="A440" s="13" t="s">
        <v>81</v>
      </c>
      <c r="B440" s="10" t="s">
        <v>134</v>
      </c>
      <c r="C440" s="10" t="s">
        <v>146</v>
      </c>
      <c r="D440" s="10" t="s">
        <v>242</v>
      </c>
      <c r="E440" s="10">
        <v>600</v>
      </c>
      <c r="F440" s="35">
        <v>162787.79999999999</v>
      </c>
      <c r="G440" s="35">
        <v>162787.79999999999</v>
      </c>
      <c r="H440" s="35">
        <v>162787.79999999999</v>
      </c>
    </row>
    <row r="441" spans="1:8" ht="63" x14ac:dyDescent="0.25">
      <c r="A441" s="54" t="s">
        <v>288</v>
      </c>
      <c r="B441" s="10" t="s">
        <v>134</v>
      </c>
      <c r="C441" s="10" t="s">
        <v>146</v>
      </c>
      <c r="D441" s="10" t="s">
        <v>243</v>
      </c>
      <c r="E441" s="10"/>
      <c r="F441" s="35">
        <f>F442</f>
        <v>35454.1</v>
      </c>
      <c r="G441" s="35">
        <f>G442</f>
        <v>35454.1</v>
      </c>
      <c r="H441" s="35">
        <f>H442</f>
        <v>35454.1</v>
      </c>
    </row>
    <row r="442" spans="1:8" ht="47.25" x14ac:dyDescent="0.25">
      <c r="A442" s="13" t="s">
        <v>81</v>
      </c>
      <c r="B442" s="10" t="s">
        <v>134</v>
      </c>
      <c r="C442" s="10" t="s">
        <v>146</v>
      </c>
      <c r="D442" s="10" t="s">
        <v>243</v>
      </c>
      <c r="E442" s="10">
        <v>600</v>
      </c>
      <c r="F442" s="35">
        <v>35454.1</v>
      </c>
      <c r="G442" s="35">
        <v>35454.1</v>
      </c>
      <c r="H442" s="35">
        <v>35454.1</v>
      </c>
    </row>
    <row r="443" spans="1:8" ht="47.25" x14ac:dyDescent="0.25">
      <c r="A443" s="26" t="s">
        <v>202</v>
      </c>
      <c r="B443" s="10" t="s">
        <v>134</v>
      </c>
      <c r="C443" s="10" t="s">
        <v>146</v>
      </c>
      <c r="D443" s="10" t="s">
        <v>165</v>
      </c>
      <c r="E443" s="10"/>
      <c r="F443" s="35">
        <f>F444</f>
        <v>360229.6</v>
      </c>
      <c r="G443" s="35">
        <f>G444</f>
        <v>367550.9</v>
      </c>
      <c r="H443" s="35">
        <f>H444</f>
        <v>374634.7</v>
      </c>
    </row>
    <row r="444" spans="1:8" ht="47.25" x14ac:dyDescent="0.25">
      <c r="A444" s="13" t="s">
        <v>81</v>
      </c>
      <c r="B444" s="10" t="s">
        <v>134</v>
      </c>
      <c r="C444" s="10" t="s">
        <v>146</v>
      </c>
      <c r="D444" s="10" t="s">
        <v>165</v>
      </c>
      <c r="E444" s="10">
        <v>600</v>
      </c>
      <c r="F444" s="35">
        <f>360069.6+160</f>
        <v>360229.6</v>
      </c>
      <c r="G444" s="35">
        <v>367550.9</v>
      </c>
      <c r="H444" s="35">
        <v>374634.7</v>
      </c>
    </row>
    <row r="445" spans="1:8" ht="47.25" x14ac:dyDescent="0.25">
      <c r="A445" s="54" t="s">
        <v>289</v>
      </c>
      <c r="B445" s="10" t="s">
        <v>134</v>
      </c>
      <c r="C445" s="10" t="s">
        <v>146</v>
      </c>
      <c r="D445" s="10" t="s">
        <v>244</v>
      </c>
      <c r="E445" s="10"/>
      <c r="F445" s="35">
        <f>F446</f>
        <v>73083.399999999994</v>
      </c>
      <c r="G445" s="35">
        <f>G446</f>
        <v>73083.399999999994</v>
      </c>
      <c r="H445" s="35">
        <f>H446</f>
        <v>73083.399999999994</v>
      </c>
    </row>
    <row r="446" spans="1:8" ht="47.25" x14ac:dyDescent="0.25">
      <c r="A446" s="13" t="s">
        <v>81</v>
      </c>
      <c r="B446" s="10" t="s">
        <v>134</v>
      </c>
      <c r="C446" s="10" t="s">
        <v>146</v>
      </c>
      <c r="D446" s="10" t="s">
        <v>244</v>
      </c>
      <c r="E446" s="10">
        <v>600</v>
      </c>
      <c r="F446" s="35">
        <v>73083.399999999994</v>
      </c>
      <c r="G446" s="35">
        <v>73083.399999999994</v>
      </c>
      <c r="H446" s="35">
        <v>73083.399999999994</v>
      </c>
    </row>
    <row r="447" spans="1:8" ht="63" x14ac:dyDescent="0.25">
      <c r="A447" s="54" t="s">
        <v>290</v>
      </c>
      <c r="B447" s="10" t="s">
        <v>134</v>
      </c>
      <c r="C447" s="10" t="s">
        <v>146</v>
      </c>
      <c r="D447" s="10" t="s">
        <v>245</v>
      </c>
      <c r="E447" s="10"/>
      <c r="F447" s="35">
        <f>F448</f>
        <v>1000</v>
      </c>
      <c r="G447" s="35">
        <f>G448</f>
        <v>1000</v>
      </c>
      <c r="H447" s="35">
        <f>H448</f>
        <v>1000</v>
      </c>
    </row>
    <row r="448" spans="1:8" ht="47.25" x14ac:dyDescent="0.25">
      <c r="A448" s="13" t="s">
        <v>81</v>
      </c>
      <c r="B448" s="10" t="s">
        <v>134</v>
      </c>
      <c r="C448" s="10" t="s">
        <v>146</v>
      </c>
      <c r="D448" s="10" t="s">
        <v>245</v>
      </c>
      <c r="E448" s="10">
        <v>600</v>
      </c>
      <c r="F448" s="35">
        <v>1000</v>
      </c>
      <c r="G448" s="35">
        <v>1000</v>
      </c>
      <c r="H448" s="35">
        <v>1000</v>
      </c>
    </row>
    <row r="449" spans="1:8" ht="78.75" x14ac:dyDescent="0.25">
      <c r="A449" s="54" t="s">
        <v>291</v>
      </c>
      <c r="B449" s="10" t="s">
        <v>134</v>
      </c>
      <c r="C449" s="10" t="s">
        <v>146</v>
      </c>
      <c r="D449" s="10" t="s">
        <v>246</v>
      </c>
      <c r="E449" s="10"/>
      <c r="F449" s="35">
        <f>F450</f>
        <v>6926.6</v>
      </c>
      <c r="G449" s="35">
        <f>G450</f>
        <v>7259.4000000000005</v>
      </c>
      <c r="H449" s="35">
        <f>H450</f>
        <v>7259.4000000000005</v>
      </c>
    </row>
    <row r="450" spans="1:8" ht="47.25" x14ac:dyDescent="0.25">
      <c r="A450" s="13" t="s">
        <v>81</v>
      </c>
      <c r="B450" s="10" t="s">
        <v>134</v>
      </c>
      <c r="C450" s="10" t="s">
        <v>146</v>
      </c>
      <c r="D450" s="10" t="s">
        <v>246</v>
      </c>
      <c r="E450" s="10">
        <v>600</v>
      </c>
      <c r="F450" s="35">
        <f>415.6+6510.9+0.1</f>
        <v>6926.6</v>
      </c>
      <c r="G450" s="35">
        <f>435.6+6823.8</f>
        <v>7259.4000000000005</v>
      </c>
      <c r="H450" s="35">
        <f>435.6+6823.8</f>
        <v>7259.4000000000005</v>
      </c>
    </row>
    <row r="451" spans="1:8" ht="141.75" x14ac:dyDescent="0.25">
      <c r="A451" s="54" t="s">
        <v>292</v>
      </c>
      <c r="B451" s="10" t="s">
        <v>134</v>
      </c>
      <c r="C451" s="10" t="s">
        <v>146</v>
      </c>
      <c r="D451" s="10" t="s">
        <v>247</v>
      </c>
      <c r="E451" s="10"/>
      <c r="F451" s="35">
        <f>F452</f>
        <v>124445.2</v>
      </c>
      <c r="G451" s="35">
        <f>G452</f>
        <v>124445.2</v>
      </c>
      <c r="H451" s="35">
        <f>H452</f>
        <v>124445.2</v>
      </c>
    </row>
    <row r="452" spans="1:8" ht="47.25" x14ac:dyDescent="0.25">
      <c r="A452" s="13" t="s">
        <v>81</v>
      </c>
      <c r="B452" s="10" t="s">
        <v>134</v>
      </c>
      <c r="C452" s="10" t="s">
        <v>146</v>
      </c>
      <c r="D452" s="10" t="s">
        <v>247</v>
      </c>
      <c r="E452" s="10">
        <v>600</v>
      </c>
      <c r="F452" s="35">
        <v>124445.2</v>
      </c>
      <c r="G452" s="35">
        <v>124445.2</v>
      </c>
      <c r="H452" s="35">
        <v>124445.2</v>
      </c>
    </row>
    <row r="453" spans="1:8" ht="137.25" customHeight="1" x14ac:dyDescent="0.25">
      <c r="A453" s="54" t="s">
        <v>293</v>
      </c>
      <c r="B453" s="10" t="s">
        <v>134</v>
      </c>
      <c r="C453" s="10" t="s">
        <v>146</v>
      </c>
      <c r="D453" s="10" t="s">
        <v>248</v>
      </c>
      <c r="E453" s="10"/>
      <c r="F453" s="35">
        <f>F454</f>
        <v>8315.2000000000007</v>
      </c>
      <c r="G453" s="35">
        <f>G454</f>
        <v>9623.7999999999993</v>
      </c>
      <c r="H453" s="35">
        <f>H454</f>
        <v>9623.7999999999993</v>
      </c>
    </row>
    <row r="454" spans="1:8" ht="47.25" x14ac:dyDescent="0.25">
      <c r="A454" s="13" t="s">
        <v>81</v>
      </c>
      <c r="B454" s="10" t="s">
        <v>134</v>
      </c>
      <c r="C454" s="10" t="s">
        <v>146</v>
      </c>
      <c r="D454" s="10" t="s">
        <v>248</v>
      </c>
      <c r="E454" s="10">
        <v>600</v>
      </c>
      <c r="F454" s="35">
        <v>8315.2000000000007</v>
      </c>
      <c r="G454" s="35">
        <v>9623.7999999999993</v>
      </c>
      <c r="H454" s="35">
        <v>9623.7999999999993</v>
      </c>
    </row>
    <row r="455" spans="1:8" ht="94.5" x14ac:dyDescent="0.25">
      <c r="A455" s="54" t="s">
        <v>147</v>
      </c>
      <c r="B455" s="10" t="s">
        <v>134</v>
      </c>
      <c r="C455" s="10" t="s">
        <v>146</v>
      </c>
      <c r="D455" s="10" t="s">
        <v>249</v>
      </c>
      <c r="E455" s="10"/>
      <c r="F455" s="35">
        <f>F456</f>
        <v>183.8</v>
      </c>
      <c r="G455" s="35">
        <f>G456</f>
        <v>183.8</v>
      </c>
      <c r="H455" s="35">
        <f>H456</f>
        <v>183.8</v>
      </c>
    </row>
    <row r="456" spans="1:8" ht="47.25" x14ac:dyDescent="0.25">
      <c r="A456" s="17" t="s">
        <v>81</v>
      </c>
      <c r="B456" s="10" t="s">
        <v>134</v>
      </c>
      <c r="C456" s="10" t="s">
        <v>146</v>
      </c>
      <c r="D456" s="10" t="s">
        <v>249</v>
      </c>
      <c r="E456" s="10">
        <v>600</v>
      </c>
      <c r="F456" s="35">
        <v>183.8</v>
      </c>
      <c r="G456" s="35">
        <v>183.8</v>
      </c>
      <c r="H456" s="35">
        <v>183.8</v>
      </c>
    </row>
    <row r="457" spans="1:8" ht="204.75" x14ac:dyDescent="0.25">
      <c r="A457" s="54" t="s">
        <v>140</v>
      </c>
      <c r="B457" s="10" t="s">
        <v>134</v>
      </c>
      <c r="C457" s="10" t="s">
        <v>146</v>
      </c>
      <c r="D457" s="10" t="s">
        <v>237</v>
      </c>
      <c r="E457" s="10"/>
      <c r="F457" s="35">
        <f>F458</f>
        <v>1557554.9</v>
      </c>
      <c r="G457" s="35">
        <f>G458</f>
        <v>1655345.5</v>
      </c>
      <c r="H457" s="35">
        <f>H458</f>
        <v>1655345.5</v>
      </c>
    </row>
    <row r="458" spans="1:8" ht="47.25" x14ac:dyDescent="0.25">
      <c r="A458" s="13" t="s">
        <v>81</v>
      </c>
      <c r="B458" s="10" t="s">
        <v>134</v>
      </c>
      <c r="C458" s="10" t="s">
        <v>146</v>
      </c>
      <c r="D458" s="10" t="s">
        <v>237</v>
      </c>
      <c r="E458" s="10" t="s">
        <v>141</v>
      </c>
      <c r="F458" s="35">
        <v>1557554.9</v>
      </c>
      <c r="G458" s="35">
        <f>1655345.4+0.1</f>
        <v>1655345.5</v>
      </c>
      <c r="H458" s="35">
        <f>1655345.4+0.1</f>
        <v>1655345.5</v>
      </c>
    </row>
    <row r="459" spans="1:8" ht="189" x14ac:dyDescent="0.25">
      <c r="A459" s="54" t="s">
        <v>148</v>
      </c>
      <c r="B459" s="10" t="s">
        <v>134</v>
      </c>
      <c r="C459" s="10" t="s">
        <v>146</v>
      </c>
      <c r="D459" s="10" t="s">
        <v>250</v>
      </c>
      <c r="E459" s="10"/>
      <c r="F459" s="35">
        <f>F460</f>
        <v>18932.900000000001</v>
      </c>
      <c r="G459" s="35">
        <f>G460</f>
        <v>18932.900000000001</v>
      </c>
      <c r="H459" s="35">
        <f>H460</f>
        <v>18932.900000000001</v>
      </c>
    </row>
    <row r="460" spans="1:8" ht="47.25" x14ac:dyDescent="0.25">
      <c r="A460" s="13" t="s">
        <v>81</v>
      </c>
      <c r="B460" s="10" t="s">
        <v>134</v>
      </c>
      <c r="C460" s="10" t="s">
        <v>146</v>
      </c>
      <c r="D460" s="10" t="s">
        <v>250</v>
      </c>
      <c r="E460" s="10" t="s">
        <v>141</v>
      </c>
      <c r="F460" s="35">
        <v>18932.900000000001</v>
      </c>
      <c r="G460" s="35">
        <v>18932.900000000001</v>
      </c>
      <c r="H460" s="35">
        <v>18932.900000000001</v>
      </c>
    </row>
    <row r="461" spans="1:8" ht="63" x14ac:dyDescent="0.25">
      <c r="A461" s="54" t="s">
        <v>560</v>
      </c>
      <c r="B461" s="10" t="s">
        <v>134</v>
      </c>
      <c r="C461" s="10" t="s">
        <v>146</v>
      </c>
      <c r="D461" s="10" t="s">
        <v>238</v>
      </c>
      <c r="E461" s="10"/>
      <c r="F461" s="35">
        <f>F462+F464+F466+F468</f>
        <v>6777.1</v>
      </c>
      <c r="G461" s="35">
        <f>G462+G464+G466+G468</f>
        <v>6777.1</v>
      </c>
      <c r="H461" s="35">
        <f>H462+H464+H466+H468</f>
        <v>6777.1</v>
      </c>
    </row>
    <row r="462" spans="1:8" ht="31.5" x14ac:dyDescent="0.25">
      <c r="A462" s="30" t="s">
        <v>294</v>
      </c>
      <c r="B462" s="10" t="s">
        <v>134</v>
      </c>
      <c r="C462" s="10" t="s">
        <v>146</v>
      </c>
      <c r="D462" s="10" t="s">
        <v>251</v>
      </c>
      <c r="E462" s="10"/>
      <c r="F462" s="35">
        <f>F463</f>
        <v>813.7</v>
      </c>
      <c r="G462" s="35">
        <f>G463</f>
        <v>813.7</v>
      </c>
      <c r="H462" s="35">
        <f>H463</f>
        <v>813.7</v>
      </c>
    </row>
    <row r="463" spans="1:8" ht="47.25" x14ac:dyDescent="0.25">
      <c r="A463" s="13" t="s">
        <v>81</v>
      </c>
      <c r="B463" s="10" t="s">
        <v>134</v>
      </c>
      <c r="C463" s="10" t="s">
        <v>146</v>
      </c>
      <c r="D463" s="10" t="s">
        <v>251</v>
      </c>
      <c r="E463" s="10">
        <v>600</v>
      </c>
      <c r="F463" s="35">
        <v>813.7</v>
      </c>
      <c r="G463" s="35">
        <v>813.7</v>
      </c>
      <c r="H463" s="35">
        <v>813.7</v>
      </c>
    </row>
    <row r="464" spans="1:8" ht="63" x14ac:dyDescent="0.25">
      <c r="A464" s="31" t="s">
        <v>295</v>
      </c>
      <c r="B464" s="10" t="s">
        <v>134</v>
      </c>
      <c r="C464" s="10" t="s">
        <v>146</v>
      </c>
      <c r="D464" s="10" t="s">
        <v>252</v>
      </c>
      <c r="E464" s="10"/>
      <c r="F464" s="35">
        <f>F465</f>
        <v>624</v>
      </c>
      <c r="G464" s="35">
        <f>G465</f>
        <v>624</v>
      </c>
      <c r="H464" s="35">
        <f>H465</f>
        <v>624</v>
      </c>
    </row>
    <row r="465" spans="1:8" ht="47.25" x14ac:dyDescent="0.25">
      <c r="A465" s="13" t="s">
        <v>81</v>
      </c>
      <c r="B465" s="10" t="s">
        <v>134</v>
      </c>
      <c r="C465" s="10" t="s">
        <v>146</v>
      </c>
      <c r="D465" s="10" t="s">
        <v>252</v>
      </c>
      <c r="E465" s="10">
        <v>600</v>
      </c>
      <c r="F465" s="35">
        <v>624</v>
      </c>
      <c r="G465" s="35">
        <v>624</v>
      </c>
      <c r="H465" s="35">
        <v>624</v>
      </c>
    </row>
    <row r="466" spans="1:8" ht="47.25" x14ac:dyDescent="0.25">
      <c r="A466" s="31" t="s">
        <v>296</v>
      </c>
      <c r="B466" s="10" t="s">
        <v>134</v>
      </c>
      <c r="C466" s="10" t="s">
        <v>146</v>
      </c>
      <c r="D466" s="10" t="s">
        <v>239</v>
      </c>
      <c r="E466" s="10"/>
      <c r="F466" s="35">
        <f>F467</f>
        <v>2539.4</v>
      </c>
      <c r="G466" s="35">
        <f>G467</f>
        <v>2539.4</v>
      </c>
      <c r="H466" s="35">
        <f>H467</f>
        <v>2539.4</v>
      </c>
    </row>
    <row r="467" spans="1:8" ht="47.25" x14ac:dyDescent="0.25">
      <c r="A467" s="13" t="s">
        <v>81</v>
      </c>
      <c r="B467" s="10" t="s">
        <v>134</v>
      </c>
      <c r="C467" s="10" t="s">
        <v>146</v>
      </c>
      <c r="D467" s="10" t="s">
        <v>239</v>
      </c>
      <c r="E467" s="10">
        <v>600</v>
      </c>
      <c r="F467" s="35">
        <v>2539.4</v>
      </c>
      <c r="G467" s="35">
        <v>2539.4</v>
      </c>
      <c r="H467" s="35">
        <v>2539.4</v>
      </c>
    </row>
    <row r="468" spans="1:8" ht="107.25" customHeight="1" x14ac:dyDescent="0.25">
      <c r="A468" s="54" t="s">
        <v>297</v>
      </c>
      <c r="B468" s="10" t="s">
        <v>134</v>
      </c>
      <c r="C468" s="10" t="s">
        <v>146</v>
      </c>
      <c r="D468" s="10" t="s">
        <v>253</v>
      </c>
      <c r="E468" s="10"/>
      <c r="F468" s="35">
        <f>F469</f>
        <v>2800</v>
      </c>
      <c r="G468" s="35">
        <f>G469</f>
        <v>2800</v>
      </c>
      <c r="H468" s="35">
        <f>H469</f>
        <v>2800</v>
      </c>
    </row>
    <row r="469" spans="1:8" ht="31.5" x14ac:dyDescent="0.25">
      <c r="A469" s="13" t="s">
        <v>30</v>
      </c>
      <c r="B469" s="10" t="s">
        <v>134</v>
      </c>
      <c r="C469" s="10" t="s">
        <v>146</v>
      </c>
      <c r="D469" s="10" t="s">
        <v>253</v>
      </c>
      <c r="E469" s="10">
        <v>300</v>
      </c>
      <c r="F469" s="35">
        <v>2800</v>
      </c>
      <c r="G469" s="35">
        <v>2800</v>
      </c>
      <c r="H469" s="35">
        <v>2800</v>
      </c>
    </row>
    <row r="470" spans="1:8" x14ac:dyDescent="0.25">
      <c r="A470" s="13" t="s">
        <v>153</v>
      </c>
      <c r="B470" s="10" t="s">
        <v>134</v>
      </c>
      <c r="C470" s="10" t="s">
        <v>154</v>
      </c>
      <c r="D470" s="10"/>
      <c r="E470" s="10"/>
      <c r="F470" s="35">
        <f t="shared" ref="F470:H472" si="114">F471</f>
        <v>286355.09999999998</v>
      </c>
      <c r="G470" s="35">
        <f t="shared" si="114"/>
        <v>298336.69999999995</v>
      </c>
      <c r="H470" s="35">
        <f t="shared" si="114"/>
        <v>306217.09999999998</v>
      </c>
    </row>
    <row r="471" spans="1:8" ht="31.5" x14ac:dyDescent="0.25">
      <c r="A471" s="13" t="s">
        <v>137</v>
      </c>
      <c r="B471" s="10" t="s">
        <v>134</v>
      </c>
      <c r="C471" s="10" t="s">
        <v>154</v>
      </c>
      <c r="D471" s="10" t="s">
        <v>138</v>
      </c>
      <c r="E471" s="10"/>
      <c r="F471" s="35">
        <f t="shared" si="114"/>
        <v>286355.09999999998</v>
      </c>
      <c r="G471" s="35">
        <f t="shared" si="114"/>
        <v>298336.69999999995</v>
      </c>
      <c r="H471" s="35">
        <f t="shared" si="114"/>
        <v>306217.09999999998</v>
      </c>
    </row>
    <row r="472" spans="1:8" x14ac:dyDescent="0.25">
      <c r="A472" s="13" t="s">
        <v>217</v>
      </c>
      <c r="B472" s="10" t="s">
        <v>134</v>
      </c>
      <c r="C472" s="10" t="s">
        <v>154</v>
      </c>
      <c r="D472" s="10" t="s">
        <v>143</v>
      </c>
      <c r="E472" s="10"/>
      <c r="F472" s="35">
        <f t="shared" si="114"/>
        <v>286355.09999999998</v>
      </c>
      <c r="G472" s="35">
        <f t="shared" si="114"/>
        <v>298336.69999999995</v>
      </c>
      <c r="H472" s="35">
        <f t="shared" si="114"/>
        <v>306217.09999999998</v>
      </c>
    </row>
    <row r="473" spans="1:8" ht="63" x14ac:dyDescent="0.25">
      <c r="A473" s="54" t="s">
        <v>559</v>
      </c>
      <c r="B473" s="10" t="s">
        <v>134</v>
      </c>
      <c r="C473" s="10" t="s">
        <v>154</v>
      </c>
      <c r="D473" s="10" t="s">
        <v>164</v>
      </c>
      <c r="E473" s="10"/>
      <c r="F473" s="35">
        <f>F474+F476+F479</f>
        <v>286355.09999999998</v>
      </c>
      <c r="G473" s="35">
        <f>G474+G476+G479</f>
        <v>298336.69999999995</v>
      </c>
      <c r="H473" s="35">
        <f>H474+H476+H479</f>
        <v>306217.09999999998</v>
      </c>
    </row>
    <row r="474" spans="1:8" ht="47.25" x14ac:dyDescent="0.25">
      <c r="A474" s="26" t="s">
        <v>202</v>
      </c>
      <c r="B474" s="10" t="s">
        <v>134</v>
      </c>
      <c r="C474" s="10" t="s">
        <v>154</v>
      </c>
      <c r="D474" s="10" t="s">
        <v>165</v>
      </c>
      <c r="E474" s="10"/>
      <c r="F474" s="35">
        <f>F475</f>
        <v>177552</v>
      </c>
      <c r="G474" s="35">
        <f>G475</f>
        <v>184818</v>
      </c>
      <c r="H474" s="35">
        <f>H475</f>
        <v>192524</v>
      </c>
    </row>
    <row r="475" spans="1:8" ht="47.25" x14ac:dyDescent="0.25">
      <c r="A475" s="13" t="s">
        <v>81</v>
      </c>
      <c r="B475" s="10" t="s">
        <v>134</v>
      </c>
      <c r="C475" s="10" t="s">
        <v>154</v>
      </c>
      <c r="D475" s="10" t="s">
        <v>165</v>
      </c>
      <c r="E475" s="10">
        <v>600</v>
      </c>
      <c r="F475" s="35">
        <f>177633.2-81.2</f>
        <v>177552</v>
      </c>
      <c r="G475" s="35">
        <v>184818</v>
      </c>
      <c r="H475" s="35">
        <f>192586-62</f>
        <v>192524</v>
      </c>
    </row>
    <row r="476" spans="1:8" ht="47.25" x14ac:dyDescent="0.25">
      <c r="A476" s="54" t="s">
        <v>155</v>
      </c>
      <c r="B476" s="10" t="s">
        <v>134</v>
      </c>
      <c r="C476" s="10" t="s">
        <v>154</v>
      </c>
      <c r="D476" s="10" t="s">
        <v>254</v>
      </c>
      <c r="E476" s="10"/>
      <c r="F476" s="35">
        <f>F477+F478</f>
        <v>108483</v>
      </c>
      <c r="G476" s="35">
        <f>G477+G478</f>
        <v>113198.6</v>
      </c>
      <c r="H476" s="35">
        <f>H477+H478</f>
        <v>113373</v>
      </c>
    </row>
    <row r="477" spans="1:8" ht="47.25" x14ac:dyDescent="0.25">
      <c r="A477" s="13" t="s">
        <v>81</v>
      </c>
      <c r="B477" s="10" t="s">
        <v>134</v>
      </c>
      <c r="C477" s="10" t="s">
        <v>154</v>
      </c>
      <c r="D477" s="10" t="s">
        <v>254</v>
      </c>
      <c r="E477" s="10">
        <v>600</v>
      </c>
      <c r="F477" s="35">
        <f>108401.8-5800+81.2</f>
        <v>102683</v>
      </c>
      <c r="G477" s="35">
        <f>113198.6-6110</f>
        <v>107088.6</v>
      </c>
      <c r="H477" s="35">
        <f>113373-6110</f>
        <v>107263</v>
      </c>
    </row>
    <row r="478" spans="1:8" x14ac:dyDescent="0.25">
      <c r="A478" s="17" t="s">
        <v>46</v>
      </c>
      <c r="B478" s="10" t="s">
        <v>134</v>
      </c>
      <c r="C478" s="10" t="s">
        <v>154</v>
      </c>
      <c r="D478" s="10" t="s">
        <v>254</v>
      </c>
      <c r="E478" s="10">
        <v>800</v>
      </c>
      <c r="F478" s="35">
        <v>5800</v>
      </c>
      <c r="G478" s="35">
        <v>6110</v>
      </c>
      <c r="H478" s="35">
        <v>6110</v>
      </c>
    </row>
    <row r="479" spans="1:8" ht="126" x14ac:dyDescent="0.25">
      <c r="A479" s="54" t="s">
        <v>298</v>
      </c>
      <c r="B479" s="10" t="s">
        <v>134</v>
      </c>
      <c r="C479" s="10" t="s">
        <v>154</v>
      </c>
      <c r="D479" s="10" t="s">
        <v>255</v>
      </c>
      <c r="E479" s="10"/>
      <c r="F479" s="35">
        <f>F480</f>
        <v>320.10000000000002</v>
      </c>
      <c r="G479" s="35">
        <f>G480</f>
        <v>320.10000000000002</v>
      </c>
      <c r="H479" s="35">
        <f>H480</f>
        <v>320.10000000000002</v>
      </c>
    </row>
    <row r="480" spans="1:8" ht="47.25" x14ac:dyDescent="0.25">
      <c r="A480" s="13" t="s">
        <v>81</v>
      </c>
      <c r="B480" s="10" t="s">
        <v>134</v>
      </c>
      <c r="C480" s="10" t="s">
        <v>154</v>
      </c>
      <c r="D480" s="10" t="s">
        <v>255</v>
      </c>
      <c r="E480" s="10">
        <v>600</v>
      </c>
      <c r="F480" s="35">
        <v>320.10000000000002</v>
      </c>
      <c r="G480" s="35">
        <v>320.10000000000002</v>
      </c>
      <c r="H480" s="35">
        <v>320.10000000000002</v>
      </c>
    </row>
    <row r="481" spans="1:8" x14ac:dyDescent="0.25">
      <c r="A481" s="13" t="s">
        <v>156</v>
      </c>
      <c r="B481" s="10" t="s">
        <v>134</v>
      </c>
      <c r="C481" s="10" t="s">
        <v>157</v>
      </c>
      <c r="D481" s="10"/>
      <c r="E481" s="10"/>
      <c r="F481" s="35">
        <f t="shared" ref="F481:H482" si="115">F482</f>
        <v>223692.39999999997</v>
      </c>
      <c r="G481" s="35">
        <f t="shared" si="115"/>
        <v>217809.49999999997</v>
      </c>
      <c r="H481" s="35">
        <f t="shared" si="115"/>
        <v>222549.4</v>
      </c>
    </row>
    <row r="482" spans="1:8" ht="31.5" x14ac:dyDescent="0.25">
      <c r="A482" s="13" t="s">
        <v>137</v>
      </c>
      <c r="B482" s="10" t="s">
        <v>134</v>
      </c>
      <c r="C482" s="10" t="s">
        <v>157</v>
      </c>
      <c r="D482" s="10" t="s">
        <v>138</v>
      </c>
      <c r="E482" s="10"/>
      <c r="F482" s="35">
        <f t="shared" si="115"/>
        <v>223692.39999999997</v>
      </c>
      <c r="G482" s="35">
        <f t="shared" si="115"/>
        <v>217809.49999999997</v>
      </c>
      <c r="H482" s="35">
        <f t="shared" si="115"/>
        <v>222549.4</v>
      </c>
    </row>
    <row r="483" spans="1:8" x14ac:dyDescent="0.25">
      <c r="A483" s="13" t="s">
        <v>217</v>
      </c>
      <c r="B483" s="10" t="s">
        <v>134</v>
      </c>
      <c r="C483" s="10" t="s">
        <v>157</v>
      </c>
      <c r="D483" s="10" t="s">
        <v>143</v>
      </c>
      <c r="E483" s="10"/>
      <c r="F483" s="35">
        <f>F484+F495+F507+F512</f>
        <v>223692.39999999997</v>
      </c>
      <c r="G483" s="35">
        <f>G484+G495+G507+G512</f>
        <v>217809.49999999997</v>
      </c>
      <c r="H483" s="35">
        <f>H484+H495+H507+H512</f>
        <v>222549.4</v>
      </c>
    </row>
    <row r="484" spans="1:8" ht="63" x14ac:dyDescent="0.25">
      <c r="A484" s="13" t="s">
        <v>559</v>
      </c>
      <c r="B484" s="10" t="s">
        <v>134</v>
      </c>
      <c r="C484" s="10" t="s">
        <v>157</v>
      </c>
      <c r="D484" s="10" t="s">
        <v>164</v>
      </c>
      <c r="E484" s="10"/>
      <c r="F484" s="35">
        <f>F487+F490+F493+F485</f>
        <v>14147.6</v>
      </c>
      <c r="G484" s="35">
        <f>G487+G490+G493+G485</f>
        <v>2838.7000000000003</v>
      </c>
      <c r="H484" s="35">
        <f>H487+H490+H493+H485</f>
        <v>2838.7000000000003</v>
      </c>
    </row>
    <row r="485" spans="1:8" ht="47.25" x14ac:dyDescent="0.25">
      <c r="A485" s="13" t="s">
        <v>202</v>
      </c>
      <c r="B485" s="10" t="s">
        <v>134</v>
      </c>
      <c r="C485" s="10" t="s">
        <v>157</v>
      </c>
      <c r="D485" s="10" t="s">
        <v>165</v>
      </c>
      <c r="E485" s="10"/>
      <c r="F485" s="35">
        <f>F486</f>
        <v>10000</v>
      </c>
      <c r="G485" s="35">
        <f>G486</f>
        <v>0</v>
      </c>
      <c r="H485" s="35">
        <f>H486</f>
        <v>0</v>
      </c>
    </row>
    <row r="486" spans="1:8" ht="47.25" x14ac:dyDescent="0.25">
      <c r="A486" s="13" t="s">
        <v>81</v>
      </c>
      <c r="B486" s="10" t="s">
        <v>134</v>
      </c>
      <c r="C486" s="10" t="s">
        <v>157</v>
      </c>
      <c r="D486" s="10" t="s">
        <v>165</v>
      </c>
      <c r="E486" s="10">
        <v>600</v>
      </c>
      <c r="F486" s="35">
        <v>10000</v>
      </c>
      <c r="G486" s="35">
        <v>0</v>
      </c>
      <c r="H486" s="35">
        <v>0</v>
      </c>
    </row>
    <row r="487" spans="1:8" ht="78.75" x14ac:dyDescent="0.25">
      <c r="A487" s="13" t="s">
        <v>158</v>
      </c>
      <c r="B487" s="10" t="s">
        <v>134</v>
      </c>
      <c r="C487" s="10" t="s">
        <v>157</v>
      </c>
      <c r="D487" s="10" t="s">
        <v>256</v>
      </c>
      <c r="E487" s="10"/>
      <c r="F487" s="35">
        <f>F488+F489</f>
        <v>1021.8000000000001</v>
      </c>
      <c r="G487" s="35">
        <f>G488+G489</f>
        <v>1021.5000000000001</v>
      </c>
      <c r="H487" s="35">
        <f>H488+H489</f>
        <v>1021.5000000000001</v>
      </c>
    </row>
    <row r="488" spans="1:8" ht="94.5" x14ac:dyDescent="0.25">
      <c r="A488" s="13" t="s">
        <v>16</v>
      </c>
      <c r="B488" s="10" t="s">
        <v>134</v>
      </c>
      <c r="C488" s="10" t="s">
        <v>157</v>
      </c>
      <c r="D488" s="10" t="s">
        <v>256</v>
      </c>
      <c r="E488" s="10">
        <v>100</v>
      </c>
      <c r="F488" s="35">
        <f>429.6+129.8</f>
        <v>559.40000000000009</v>
      </c>
      <c r="G488" s="35">
        <f>429.6+129.8</f>
        <v>559.40000000000009</v>
      </c>
      <c r="H488" s="35">
        <f>429.6+129.8</f>
        <v>559.40000000000009</v>
      </c>
    </row>
    <row r="489" spans="1:8" ht="47.25" x14ac:dyDescent="0.25">
      <c r="A489" s="13" t="s">
        <v>23</v>
      </c>
      <c r="B489" s="10" t="s">
        <v>134</v>
      </c>
      <c r="C489" s="10" t="s">
        <v>157</v>
      </c>
      <c r="D489" s="10" t="s">
        <v>256</v>
      </c>
      <c r="E489" s="10">
        <v>200</v>
      </c>
      <c r="F489" s="35">
        <v>462.4</v>
      </c>
      <c r="G489" s="35">
        <v>462.1</v>
      </c>
      <c r="H489" s="35">
        <v>462.1</v>
      </c>
    </row>
    <row r="490" spans="1:8" ht="173.25" x14ac:dyDescent="0.25">
      <c r="A490" s="54" t="s">
        <v>293</v>
      </c>
      <c r="B490" s="10" t="s">
        <v>134</v>
      </c>
      <c r="C490" s="10" t="s">
        <v>157</v>
      </c>
      <c r="D490" s="10" t="s">
        <v>248</v>
      </c>
      <c r="E490" s="10"/>
      <c r="F490" s="35">
        <f>F491+F492</f>
        <v>1308.6000000000001</v>
      </c>
      <c r="G490" s="35">
        <f>G491+G492</f>
        <v>0</v>
      </c>
      <c r="H490" s="35">
        <f>H491+H492</f>
        <v>0</v>
      </c>
    </row>
    <row r="491" spans="1:8" ht="94.5" x14ac:dyDescent="0.25">
      <c r="A491" s="13" t="s">
        <v>16</v>
      </c>
      <c r="B491" s="10" t="s">
        <v>134</v>
      </c>
      <c r="C491" s="10" t="s">
        <v>157</v>
      </c>
      <c r="D491" s="10" t="s">
        <v>248</v>
      </c>
      <c r="E491" s="10">
        <v>100</v>
      </c>
      <c r="F491" s="35">
        <f>852.8+257.6</f>
        <v>1110.4000000000001</v>
      </c>
      <c r="G491" s="35">
        <v>0</v>
      </c>
      <c r="H491" s="35">
        <v>0</v>
      </c>
    </row>
    <row r="492" spans="1:8" ht="47.25" x14ac:dyDescent="0.25">
      <c r="A492" s="13" t="s">
        <v>23</v>
      </c>
      <c r="B492" s="10" t="s">
        <v>134</v>
      </c>
      <c r="C492" s="10" t="s">
        <v>157</v>
      </c>
      <c r="D492" s="10" t="s">
        <v>248</v>
      </c>
      <c r="E492" s="10">
        <v>200</v>
      </c>
      <c r="F492" s="35">
        <v>198.2</v>
      </c>
      <c r="G492" s="35">
        <v>0</v>
      </c>
      <c r="H492" s="35">
        <v>0</v>
      </c>
    </row>
    <row r="493" spans="1:8" ht="141.75" x14ac:dyDescent="0.25">
      <c r="A493" s="32" t="s">
        <v>192</v>
      </c>
      <c r="B493" s="10" t="s">
        <v>134</v>
      </c>
      <c r="C493" s="10" t="s">
        <v>157</v>
      </c>
      <c r="D493" s="10" t="s">
        <v>257</v>
      </c>
      <c r="E493" s="10"/>
      <c r="F493" s="35">
        <f>F494</f>
        <v>1817.2</v>
      </c>
      <c r="G493" s="35">
        <f>G494</f>
        <v>1817.2</v>
      </c>
      <c r="H493" s="35">
        <f>H494</f>
        <v>1817.2</v>
      </c>
    </row>
    <row r="494" spans="1:8" ht="47.25" x14ac:dyDescent="0.25">
      <c r="A494" s="13" t="s">
        <v>23</v>
      </c>
      <c r="B494" s="10" t="s">
        <v>134</v>
      </c>
      <c r="C494" s="10" t="s">
        <v>157</v>
      </c>
      <c r="D494" s="10" t="s">
        <v>257</v>
      </c>
      <c r="E494" s="10" t="s">
        <v>56</v>
      </c>
      <c r="F494" s="35">
        <v>1817.2</v>
      </c>
      <c r="G494" s="35">
        <v>1817.2</v>
      </c>
      <c r="H494" s="35">
        <v>1817.2</v>
      </c>
    </row>
    <row r="495" spans="1:8" ht="35.25" customHeight="1" x14ac:dyDescent="0.25">
      <c r="A495" s="54" t="s">
        <v>561</v>
      </c>
      <c r="B495" s="10" t="s">
        <v>134</v>
      </c>
      <c r="C495" s="10" t="s">
        <v>157</v>
      </c>
      <c r="D495" s="10" t="s">
        <v>144</v>
      </c>
      <c r="E495" s="10"/>
      <c r="F495" s="35">
        <f>F496+F498+F500+F502+F504</f>
        <v>17004.400000000001</v>
      </c>
      <c r="G495" s="35">
        <f>G496+G498+G500+G502+G504</f>
        <v>17002.400000000001</v>
      </c>
      <c r="H495" s="35">
        <f>H496+H498+H500+H502+H504</f>
        <v>17002.400000000001</v>
      </c>
    </row>
    <row r="496" spans="1:8" ht="63" x14ac:dyDescent="0.25">
      <c r="A496" s="54" t="s">
        <v>161</v>
      </c>
      <c r="B496" s="10" t="s">
        <v>134</v>
      </c>
      <c r="C496" s="10" t="s">
        <v>157</v>
      </c>
      <c r="D496" s="10" t="s">
        <v>258</v>
      </c>
      <c r="E496" s="10"/>
      <c r="F496" s="35">
        <f>F497</f>
        <v>63.3</v>
      </c>
      <c r="G496" s="35">
        <f>G497</f>
        <v>64.2</v>
      </c>
      <c r="H496" s="35">
        <f>H497</f>
        <v>64.2</v>
      </c>
    </row>
    <row r="497" spans="1:8" ht="47.25" x14ac:dyDescent="0.25">
      <c r="A497" s="13" t="s">
        <v>23</v>
      </c>
      <c r="B497" s="10" t="s">
        <v>134</v>
      </c>
      <c r="C497" s="10" t="s">
        <v>157</v>
      </c>
      <c r="D497" s="10" t="s">
        <v>258</v>
      </c>
      <c r="E497" s="10">
        <v>200</v>
      </c>
      <c r="F497" s="35">
        <v>63.3</v>
      </c>
      <c r="G497" s="35">
        <v>64.2</v>
      </c>
      <c r="H497" s="35">
        <v>64.2</v>
      </c>
    </row>
    <row r="498" spans="1:8" ht="110.25" x14ac:dyDescent="0.25">
      <c r="A498" s="54" t="s">
        <v>299</v>
      </c>
      <c r="B498" s="10" t="s">
        <v>134</v>
      </c>
      <c r="C498" s="10" t="s">
        <v>157</v>
      </c>
      <c r="D498" s="10" t="s">
        <v>259</v>
      </c>
      <c r="E498" s="10"/>
      <c r="F498" s="35">
        <f>F499</f>
        <v>2.2999999999999998</v>
      </c>
      <c r="G498" s="35">
        <f>G499</f>
        <v>2.2999999999999998</v>
      </c>
      <c r="H498" s="35">
        <f>H499</f>
        <v>2.2999999999999998</v>
      </c>
    </row>
    <row r="499" spans="1:8" ht="47.25" x14ac:dyDescent="0.25">
      <c r="A499" s="13" t="s">
        <v>23</v>
      </c>
      <c r="B499" s="10" t="s">
        <v>134</v>
      </c>
      <c r="C499" s="10" t="s">
        <v>157</v>
      </c>
      <c r="D499" s="10" t="s">
        <v>259</v>
      </c>
      <c r="E499" s="10">
        <v>200</v>
      </c>
      <c r="F499" s="35">
        <v>2.2999999999999998</v>
      </c>
      <c r="G499" s="35">
        <v>2.2999999999999998</v>
      </c>
      <c r="H499" s="35">
        <v>2.2999999999999998</v>
      </c>
    </row>
    <row r="500" spans="1:8" ht="94.5" x14ac:dyDescent="0.25">
      <c r="A500" s="54" t="s">
        <v>162</v>
      </c>
      <c r="B500" s="10" t="s">
        <v>134</v>
      </c>
      <c r="C500" s="10" t="s">
        <v>157</v>
      </c>
      <c r="D500" s="10" t="s">
        <v>260</v>
      </c>
      <c r="E500" s="10"/>
      <c r="F500" s="35">
        <f>F501</f>
        <v>800.3</v>
      </c>
      <c r="G500" s="35">
        <f>G501</f>
        <v>800.3</v>
      </c>
      <c r="H500" s="35">
        <f>H501</f>
        <v>800.3</v>
      </c>
    </row>
    <row r="501" spans="1:8" ht="47.25" x14ac:dyDescent="0.25">
      <c r="A501" s="13" t="s">
        <v>23</v>
      </c>
      <c r="B501" s="10" t="s">
        <v>134</v>
      </c>
      <c r="C501" s="10" t="s">
        <v>157</v>
      </c>
      <c r="D501" s="10" t="s">
        <v>260</v>
      </c>
      <c r="E501" s="10">
        <v>200</v>
      </c>
      <c r="F501" s="35">
        <v>800.3</v>
      </c>
      <c r="G501" s="35">
        <v>800.3</v>
      </c>
      <c r="H501" s="35">
        <v>800.3</v>
      </c>
    </row>
    <row r="502" spans="1:8" ht="31.5" x14ac:dyDescent="0.25">
      <c r="A502" s="26" t="s">
        <v>300</v>
      </c>
      <c r="B502" s="10" t="s">
        <v>134</v>
      </c>
      <c r="C502" s="10" t="s">
        <v>157</v>
      </c>
      <c r="D502" s="10" t="s">
        <v>261</v>
      </c>
      <c r="E502" s="10"/>
      <c r="F502" s="35">
        <f>F503</f>
        <v>2000</v>
      </c>
      <c r="G502" s="35">
        <f>G503</f>
        <v>2000</v>
      </c>
      <c r="H502" s="35">
        <f>H503</f>
        <v>2000</v>
      </c>
    </row>
    <row r="503" spans="1:8" ht="47.25" x14ac:dyDescent="0.25">
      <c r="A503" s="13" t="s">
        <v>81</v>
      </c>
      <c r="B503" s="10" t="s">
        <v>134</v>
      </c>
      <c r="C503" s="10" t="s">
        <v>157</v>
      </c>
      <c r="D503" s="10" t="s">
        <v>261</v>
      </c>
      <c r="E503" s="10">
        <v>600</v>
      </c>
      <c r="F503" s="35">
        <v>2000</v>
      </c>
      <c r="G503" s="35">
        <v>2000</v>
      </c>
      <c r="H503" s="35">
        <v>2000</v>
      </c>
    </row>
    <row r="504" spans="1:8" ht="63" x14ac:dyDescent="0.25">
      <c r="A504" s="54" t="s">
        <v>301</v>
      </c>
      <c r="B504" s="10" t="s">
        <v>134</v>
      </c>
      <c r="C504" s="10" t="s">
        <v>157</v>
      </c>
      <c r="D504" s="10" t="s">
        <v>262</v>
      </c>
      <c r="E504" s="10"/>
      <c r="F504" s="35">
        <f>F505+F506</f>
        <v>14138.5</v>
      </c>
      <c r="G504" s="35">
        <f>G505+G506</f>
        <v>14135.6</v>
      </c>
      <c r="H504" s="35">
        <f>H505+H506</f>
        <v>14135.6</v>
      </c>
    </row>
    <row r="505" spans="1:8" ht="47.25" x14ac:dyDescent="0.25">
      <c r="A505" s="13" t="s">
        <v>23</v>
      </c>
      <c r="B505" s="10" t="s">
        <v>134</v>
      </c>
      <c r="C505" s="10" t="s">
        <v>157</v>
      </c>
      <c r="D505" s="10" t="s">
        <v>262</v>
      </c>
      <c r="E505" s="10">
        <v>200</v>
      </c>
      <c r="F505" s="35">
        <f>3+47.5</f>
        <v>50.5</v>
      </c>
      <c r="G505" s="35">
        <f>3+47.5</f>
        <v>50.5</v>
      </c>
      <c r="H505" s="35">
        <f>3+47.5</f>
        <v>50.5</v>
      </c>
    </row>
    <row r="506" spans="1:8" ht="31.5" x14ac:dyDescent="0.25">
      <c r="A506" s="13" t="s">
        <v>30</v>
      </c>
      <c r="B506" s="10" t="s">
        <v>134</v>
      </c>
      <c r="C506" s="10" t="s">
        <v>157</v>
      </c>
      <c r="D506" s="10" t="s">
        <v>262</v>
      </c>
      <c r="E506" s="10">
        <v>300</v>
      </c>
      <c r="F506" s="35">
        <v>14088</v>
      </c>
      <c r="G506" s="35">
        <v>14085.1</v>
      </c>
      <c r="H506" s="35">
        <v>14085.1</v>
      </c>
    </row>
    <row r="507" spans="1:8" ht="63" x14ac:dyDescent="0.25">
      <c r="A507" s="54" t="s">
        <v>560</v>
      </c>
      <c r="B507" s="10" t="s">
        <v>134</v>
      </c>
      <c r="C507" s="10" t="s">
        <v>157</v>
      </c>
      <c r="D507" s="10" t="s">
        <v>238</v>
      </c>
      <c r="E507" s="10"/>
      <c r="F507" s="35">
        <f>F508+F510</f>
        <v>4815.3</v>
      </c>
      <c r="G507" s="35">
        <f>G508+G510</f>
        <v>3387.8</v>
      </c>
      <c r="H507" s="35">
        <f>H508+H510</f>
        <v>3387.8</v>
      </c>
    </row>
    <row r="508" spans="1:8" ht="31.5" x14ac:dyDescent="0.25">
      <c r="A508" s="33" t="s">
        <v>294</v>
      </c>
      <c r="B508" s="10" t="s">
        <v>134</v>
      </c>
      <c r="C508" s="10" t="s">
        <v>157</v>
      </c>
      <c r="D508" s="10" t="s">
        <v>251</v>
      </c>
      <c r="E508" s="10"/>
      <c r="F508" s="35">
        <f>F509</f>
        <v>1447</v>
      </c>
      <c r="G508" s="35">
        <f>G509</f>
        <v>1447</v>
      </c>
      <c r="H508" s="35">
        <f>H509</f>
        <v>1447</v>
      </c>
    </row>
    <row r="509" spans="1:8" ht="47.25" x14ac:dyDescent="0.25">
      <c r="A509" s="13" t="s">
        <v>81</v>
      </c>
      <c r="B509" s="10" t="s">
        <v>134</v>
      </c>
      <c r="C509" s="10" t="s">
        <v>157</v>
      </c>
      <c r="D509" s="10" t="s">
        <v>251</v>
      </c>
      <c r="E509" s="10">
        <v>600</v>
      </c>
      <c r="F509" s="35">
        <v>1447</v>
      </c>
      <c r="G509" s="35">
        <v>1447</v>
      </c>
      <c r="H509" s="35">
        <v>1447</v>
      </c>
    </row>
    <row r="510" spans="1:8" ht="31.5" x14ac:dyDescent="0.25">
      <c r="A510" s="54" t="s">
        <v>163</v>
      </c>
      <c r="B510" s="10" t="s">
        <v>134</v>
      </c>
      <c r="C510" s="10" t="s">
        <v>157</v>
      </c>
      <c r="D510" s="10" t="s">
        <v>263</v>
      </c>
      <c r="E510" s="10"/>
      <c r="F510" s="35">
        <f>F511</f>
        <v>3368.3</v>
      </c>
      <c r="G510" s="35">
        <f>G511</f>
        <v>1940.8</v>
      </c>
      <c r="H510" s="35">
        <f>H511</f>
        <v>1940.8</v>
      </c>
    </row>
    <row r="511" spans="1:8" ht="47.25" x14ac:dyDescent="0.25">
      <c r="A511" s="13" t="s">
        <v>81</v>
      </c>
      <c r="B511" s="10" t="s">
        <v>134</v>
      </c>
      <c r="C511" s="10" t="s">
        <v>157</v>
      </c>
      <c r="D511" s="10" t="s">
        <v>263</v>
      </c>
      <c r="E511" s="10">
        <v>600</v>
      </c>
      <c r="F511" s="35">
        <v>3368.3</v>
      </c>
      <c r="G511" s="35">
        <v>1940.8</v>
      </c>
      <c r="H511" s="35">
        <v>1940.8</v>
      </c>
    </row>
    <row r="512" spans="1:8" ht="47.25" x14ac:dyDescent="0.25">
      <c r="A512" s="54" t="s">
        <v>562</v>
      </c>
      <c r="B512" s="10" t="s">
        <v>134</v>
      </c>
      <c r="C512" s="10" t="s">
        <v>157</v>
      </c>
      <c r="D512" s="10" t="s">
        <v>264</v>
      </c>
      <c r="E512" s="10"/>
      <c r="F512" s="35">
        <f>F513+F516+F522+F518</f>
        <v>187725.09999999998</v>
      </c>
      <c r="G512" s="35">
        <f>G513+G516+G522+G518</f>
        <v>194580.59999999998</v>
      </c>
      <c r="H512" s="35">
        <f>H513+H516+H522+H518</f>
        <v>199320.5</v>
      </c>
    </row>
    <row r="513" spans="1:8" ht="47.25" x14ac:dyDescent="0.25">
      <c r="A513" s="54" t="s">
        <v>206</v>
      </c>
      <c r="B513" s="10" t="s">
        <v>134</v>
      </c>
      <c r="C513" s="10" t="s">
        <v>157</v>
      </c>
      <c r="D513" s="10" t="s">
        <v>265</v>
      </c>
      <c r="E513" s="10"/>
      <c r="F513" s="35">
        <f>F514+F515</f>
        <v>50955.3</v>
      </c>
      <c r="G513" s="35">
        <f>G514+G515</f>
        <v>53253.3</v>
      </c>
      <c r="H513" s="35">
        <f>H514+H515</f>
        <v>53253.3</v>
      </c>
    </row>
    <row r="514" spans="1:8" ht="94.5" x14ac:dyDescent="0.25">
      <c r="A514" s="13" t="s">
        <v>16</v>
      </c>
      <c r="B514" s="10" t="s">
        <v>134</v>
      </c>
      <c r="C514" s="10" t="s">
        <v>157</v>
      </c>
      <c r="D514" s="10" t="s">
        <v>265</v>
      </c>
      <c r="E514" s="10">
        <v>100</v>
      </c>
      <c r="F514" s="35">
        <f>38288+11563+60.9-510.6</f>
        <v>49401.3</v>
      </c>
      <c r="G514" s="35">
        <f>39660.8+11977.6+60.9</f>
        <v>51699.3</v>
      </c>
      <c r="H514" s="35">
        <f>39660.8+11977.6+60.9</f>
        <v>51699.3</v>
      </c>
    </row>
    <row r="515" spans="1:8" ht="47.25" x14ac:dyDescent="0.25">
      <c r="A515" s="13" t="s">
        <v>23</v>
      </c>
      <c r="B515" s="10" t="s">
        <v>134</v>
      </c>
      <c r="C515" s="10" t="s">
        <v>157</v>
      </c>
      <c r="D515" s="10" t="s">
        <v>265</v>
      </c>
      <c r="E515" s="10">
        <v>200</v>
      </c>
      <c r="F515" s="35">
        <f>1614.9-60.9</f>
        <v>1554</v>
      </c>
      <c r="G515" s="35">
        <f>F515</f>
        <v>1554</v>
      </c>
      <c r="H515" s="35">
        <f>F515</f>
        <v>1554</v>
      </c>
    </row>
    <row r="516" spans="1:8" ht="47.25" x14ac:dyDescent="0.25">
      <c r="A516" s="26" t="s">
        <v>202</v>
      </c>
      <c r="B516" s="10" t="s">
        <v>134</v>
      </c>
      <c r="C516" s="10" t="s">
        <v>157</v>
      </c>
      <c r="D516" s="10" t="s">
        <v>266</v>
      </c>
      <c r="E516" s="10"/>
      <c r="F516" s="35">
        <f>F517</f>
        <v>10212.9</v>
      </c>
      <c r="G516" s="35">
        <f>G517</f>
        <v>10610.7</v>
      </c>
      <c r="H516" s="35">
        <f>H517</f>
        <v>11024.5</v>
      </c>
    </row>
    <row r="517" spans="1:8" ht="47.25" x14ac:dyDescent="0.25">
      <c r="A517" s="13" t="s">
        <v>81</v>
      </c>
      <c r="B517" s="10" t="s">
        <v>134</v>
      </c>
      <c r="C517" s="10" t="s">
        <v>157</v>
      </c>
      <c r="D517" s="10" t="s">
        <v>266</v>
      </c>
      <c r="E517" s="10">
        <v>600</v>
      </c>
      <c r="F517" s="35">
        <v>10212.9</v>
      </c>
      <c r="G517" s="35">
        <v>10610.7</v>
      </c>
      <c r="H517" s="35">
        <v>11024.5</v>
      </c>
    </row>
    <row r="518" spans="1:8" ht="36" customHeight="1" x14ac:dyDescent="0.25">
      <c r="A518" s="13" t="s">
        <v>303</v>
      </c>
      <c r="B518" s="10" t="s">
        <v>134</v>
      </c>
      <c r="C518" s="10" t="s">
        <v>157</v>
      </c>
      <c r="D518" s="10" t="s">
        <v>311</v>
      </c>
      <c r="E518" s="10"/>
      <c r="F518" s="35">
        <f>F519+F520+F521</f>
        <v>106639.59999999999</v>
      </c>
      <c r="G518" s="35">
        <f>G519+G520+G521</f>
        <v>110799.29999999999</v>
      </c>
      <c r="H518" s="35">
        <f>H519+H520+H521</f>
        <v>115125.4</v>
      </c>
    </row>
    <row r="519" spans="1:8" ht="94.5" x14ac:dyDescent="0.25">
      <c r="A519" s="13" t="s">
        <v>16</v>
      </c>
      <c r="B519" s="10" t="s">
        <v>134</v>
      </c>
      <c r="C519" s="10" t="s">
        <v>157</v>
      </c>
      <c r="D519" s="10" t="s">
        <v>311</v>
      </c>
      <c r="E519" s="10">
        <v>100</v>
      </c>
      <c r="F519" s="35">
        <v>103993</v>
      </c>
      <c r="G519" s="35">
        <v>108152.7</v>
      </c>
      <c r="H519" s="35">
        <v>112478.8</v>
      </c>
    </row>
    <row r="520" spans="1:8" ht="47.25" x14ac:dyDescent="0.25">
      <c r="A520" s="13" t="s">
        <v>23</v>
      </c>
      <c r="B520" s="10" t="s">
        <v>134</v>
      </c>
      <c r="C520" s="10" t="s">
        <v>157</v>
      </c>
      <c r="D520" s="10" t="s">
        <v>311</v>
      </c>
      <c r="E520" s="10">
        <v>200</v>
      </c>
      <c r="F520" s="35">
        <v>2644.9</v>
      </c>
      <c r="G520" s="35">
        <f>F520</f>
        <v>2644.9</v>
      </c>
      <c r="H520" s="35">
        <f>F520</f>
        <v>2644.9</v>
      </c>
    </row>
    <row r="521" spans="1:8" x14ac:dyDescent="0.25">
      <c r="A521" s="26" t="s">
        <v>46</v>
      </c>
      <c r="B521" s="10" t="s">
        <v>134</v>
      </c>
      <c r="C521" s="10" t="s">
        <v>157</v>
      </c>
      <c r="D521" s="10" t="s">
        <v>311</v>
      </c>
      <c r="E521" s="10">
        <v>800</v>
      </c>
      <c r="F521" s="35">
        <v>1.7</v>
      </c>
      <c r="G521" s="35">
        <v>1.7</v>
      </c>
      <c r="H521" s="35">
        <v>1.7</v>
      </c>
    </row>
    <row r="522" spans="1:8" ht="78.75" x14ac:dyDescent="0.25">
      <c r="A522" s="54" t="s">
        <v>302</v>
      </c>
      <c r="B522" s="10" t="s">
        <v>134</v>
      </c>
      <c r="C522" s="10" t="s">
        <v>157</v>
      </c>
      <c r="D522" s="10" t="s">
        <v>267</v>
      </c>
      <c r="E522" s="10"/>
      <c r="F522" s="35">
        <f>F523+F524</f>
        <v>19917.3</v>
      </c>
      <c r="G522" s="35">
        <f>G523+G524</f>
        <v>19917.3</v>
      </c>
      <c r="H522" s="35">
        <f>H523+H524</f>
        <v>19917.3</v>
      </c>
    </row>
    <row r="523" spans="1:8" ht="94.5" x14ac:dyDescent="0.25">
      <c r="A523" s="13" t="s">
        <v>16</v>
      </c>
      <c r="B523" s="10" t="s">
        <v>134</v>
      </c>
      <c r="C523" s="10" t="s">
        <v>157</v>
      </c>
      <c r="D523" s="10" t="s">
        <v>267</v>
      </c>
      <c r="E523" s="10">
        <v>100</v>
      </c>
      <c r="F523" s="35">
        <f>14990.3+4527</f>
        <v>19517.3</v>
      </c>
      <c r="G523" s="35">
        <f>F523</f>
        <v>19517.3</v>
      </c>
      <c r="H523" s="35">
        <f>G523</f>
        <v>19517.3</v>
      </c>
    </row>
    <row r="524" spans="1:8" ht="47.25" x14ac:dyDescent="0.25">
      <c r="A524" s="13" t="s">
        <v>23</v>
      </c>
      <c r="B524" s="10" t="s">
        <v>134</v>
      </c>
      <c r="C524" s="10" t="s">
        <v>157</v>
      </c>
      <c r="D524" s="10" t="s">
        <v>267</v>
      </c>
      <c r="E524" s="10">
        <v>200</v>
      </c>
      <c r="F524" s="35">
        <v>400</v>
      </c>
      <c r="G524" s="35">
        <v>400</v>
      </c>
      <c r="H524" s="35">
        <v>400</v>
      </c>
    </row>
    <row r="525" spans="1:8" x14ac:dyDescent="0.25">
      <c r="A525" s="13" t="s">
        <v>31</v>
      </c>
      <c r="B525" s="10" t="s">
        <v>134</v>
      </c>
      <c r="C525" s="10" t="s">
        <v>32</v>
      </c>
      <c r="D525" s="10"/>
      <c r="E525" s="10"/>
      <c r="F525" s="35">
        <f t="shared" ref="F525:H527" si="116">F526</f>
        <v>229730.69999999998</v>
      </c>
      <c r="G525" s="35">
        <f t="shared" si="116"/>
        <v>229736.6</v>
      </c>
      <c r="H525" s="35">
        <f t="shared" si="116"/>
        <v>229736.6</v>
      </c>
    </row>
    <row r="526" spans="1:8" x14ac:dyDescent="0.25">
      <c r="A526" s="13" t="s">
        <v>94</v>
      </c>
      <c r="B526" s="10" t="s">
        <v>134</v>
      </c>
      <c r="C526" s="10" t="s">
        <v>95</v>
      </c>
      <c r="D526" s="10"/>
      <c r="E526" s="10"/>
      <c r="F526" s="35">
        <f t="shared" si="116"/>
        <v>229730.69999999998</v>
      </c>
      <c r="G526" s="35">
        <f t="shared" si="116"/>
        <v>229736.6</v>
      </c>
      <c r="H526" s="35">
        <f t="shared" si="116"/>
        <v>229736.6</v>
      </c>
    </row>
    <row r="527" spans="1:8" ht="31.5" x14ac:dyDescent="0.25">
      <c r="A527" s="13" t="s">
        <v>137</v>
      </c>
      <c r="B527" s="10" t="s">
        <v>134</v>
      </c>
      <c r="C527" s="10" t="s">
        <v>95</v>
      </c>
      <c r="D527" s="10" t="s">
        <v>138</v>
      </c>
      <c r="E527" s="10"/>
      <c r="F527" s="35">
        <f t="shared" si="116"/>
        <v>229730.69999999998</v>
      </c>
      <c r="G527" s="35">
        <f t="shared" si="116"/>
        <v>229736.6</v>
      </c>
      <c r="H527" s="35">
        <f t="shared" si="116"/>
        <v>229736.6</v>
      </c>
    </row>
    <row r="528" spans="1:8" x14ac:dyDescent="0.25">
      <c r="A528" s="13" t="s">
        <v>217</v>
      </c>
      <c r="B528" s="10" t="s">
        <v>134</v>
      </c>
      <c r="C528" s="10" t="s">
        <v>95</v>
      </c>
      <c r="D528" s="10" t="s">
        <v>143</v>
      </c>
      <c r="E528" s="10"/>
      <c r="F528" s="35">
        <f>F529+F534</f>
        <v>229730.69999999998</v>
      </c>
      <c r="G528" s="35">
        <f>G529+G534</f>
        <v>229736.6</v>
      </c>
      <c r="H528" s="35">
        <f>H529+H534</f>
        <v>229736.6</v>
      </c>
    </row>
    <row r="529" spans="1:8" ht="63" x14ac:dyDescent="0.25">
      <c r="A529" s="54" t="s">
        <v>559</v>
      </c>
      <c r="B529" s="10" t="s">
        <v>134</v>
      </c>
      <c r="C529" s="10" t="s">
        <v>95</v>
      </c>
      <c r="D529" s="10" t="s">
        <v>164</v>
      </c>
      <c r="E529" s="10"/>
      <c r="F529" s="35">
        <f>F530</f>
        <v>172003.8</v>
      </c>
      <c r="G529" s="35">
        <f>G530</f>
        <v>171947.7</v>
      </c>
      <c r="H529" s="35">
        <f>H530</f>
        <v>171947.7</v>
      </c>
    </row>
    <row r="530" spans="1:8" ht="78.75" x14ac:dyDescent="0.25">
      <c r="A530" s="54" t="s">
        <v>158</v>
      </c>
      <c r="B530" s="10" t="s">
        <v>134</v>
      </c>
      <c r="C530" s="10" t="s">
        <v>95</v>
      </c>
      <c r="D530" s="10" t="s">
        <v>256</v>
      </c>
      <c r="E530" s="10"/>
      <c r="F530" s="35">
        <f>F531+F532+F533</f>
        <v>172003.8</v>
      </c>
      <c r="G530" s="35">
        <f>G531+G532+G533</f>
        <v>171947.7</v>
      </c>
      <c r="H530" s="35">
        <f>H531+H532+H533</f>
        <v>171947.7</v>
      </c>
    </row>
    <row r="531" spans="1:8" ht="47.25" x14ac:dyDescent="0.25">
      <c r="A531" s="17" t="s">
        <v>23</v>
      </c>
      <c r="B531" s="10" t="s">
        <v>134</v>
      </c>
      <c r="C531" s="10" t="s">
        <v>95</v>
      </c>
      <c r="D531" s="10" t="s">
        <v>256</v>
      </c>
      <c r="E531" s="10">
        <v>200</v>
      </c>
      <c r="F531" s="35">
        <v>17</v>
      </c>
      <c r="G531" s="35">
        <v>17</v>
      </c>
      <c r="H531" s="35">
        <v>17</v>
      </c>
    </row>
    <row r="532" spans="1:8" ht="31.5" x14ac:dyDescent="0.25">
      <c r="A532" s="17" t="s">
        <v>30</v>
      </c>
      <c r="B532" s="10" t="s">
        <v>134</v>
      </c>
      <c r="C532" s="10" t="s">
        <v>95</v>
      </c>
      <c r="D532" s="10" t="s">
        <v>256</v>
      </c>
      <c r="E532" s="10">
        <v>300</v>
      </c>
      <c r="F532" s="35">
        <v>2390</v>
      </c>
      <c r="G532" s="35">
        <v>2390</v>
      </c>
      <c r="H532" s="35">
        <v>2390</v>
      </c>
    </row>
    <row r="533" spans="1:8" ht="47.25" x14ac:dyDescent="0.25">
      <c r="A533" s="13" t="s">
        <v>81</v>
      </c>
      <c r="B533" s="10" t="s">
        <v>134</v>
      </c>
      <c r="C533" s="10" t="s">
        <v>95</v>
      </c>
      <c r="D533" s="10" t="s">
        <v>256</v>
      </c>
      <c r="E533" s="10">
        <v>600</v>
      </c>
      <c r="F533" s="35">
        <v>169596.79999999999</v>
      </c>
      <c r="G533" s="35">
        <v>169540.7</v>
      </c>
      <c r="H533" s="35">
        <v>169540.7</v>
      </c>
    </row>
    <row r="534" spans="1:8" ht="47.25" x14ac:dyDescent="0.25">
      <c r="A534" s="54" t="s">
        <v>561</v>
      </c>
      <c r="B534" s="10" t="s">
        <v>134</v>
      </c>
      <c r="C534" s="10" t="s">
        <v>95</v>
      </c>
      <c r="D534" s="10" t="s">
        <v>144</v>
      </c>
      <c r="E534" s="10"/>
      <c r="F534" s="35">
        <f>F535+F538+F541</f>
        <v>57726.899999999994</v>
      </c>
      <c r="G534" s="35">
        <f>G535+G538+G541</f>
        <v>57788.899999999994</v>
      </c>
      <c r="H534" s="35">
        <f>H535+H538+H541</f>
        <v>57788.899999999994</v>
      </c>
    </row>
    <row r="535" spans="1:8" ht="63" x14ac:dyDescent="0.25">
      <c r="A535" s="54" t="s">
        <v>161</v>
      </c>
      <c r="B535" s="10" t="s">
        <v>134</v>
      </c>
      <c r="C535" s="10" t="s">
        <v>95</v>
      </c>
      <c r="D535" s="10" t="s">
        <v>258</v>
      </c>
      <c r="E535" s="10"/>
      <c r="F535" s="35">
        <f>F536+F537</f>
        <v>4217.3</v>
      </c>
      <c r="G535" s="35">
        <f>G536+G537</f>
        <v>4279.3</v>
      </c>
      <c r="H535" s="35">
        <f>H536+H537</f>
        <v>4279.3</v>
      </c>
    </row>
    <row r="536" spans="1:8" ht="47.25" x14ac:dyDescent="0.25">
      <c r="A536" s="13" t="s">
        <v>23</v>
      </c>
      <c r="B536" s="10" t="s">
        <v>134</v>
      </c>
      <c r="C536" s="10" t="s">
        <v>95</v>
      </c>
      <c r="D536" s="10" t="s">
        <v>258</v>
      </c>
      <c r="E536" s="10">
        <v>200</v>
      </c>
      <c r="F536" s="35">
        <v>52</v>
      </c>
      <c r="G536" s="35">
        <v>52</v>
      </c>
      <c r="H536" s="35">
        <v>52</v>
      </c>
    </row>
    <row r="537" spans="1:8" ht="31.5" x14ac:dyDescent="0.25">
      <c r="A537" s="13" t="s">
        <v>30</v>
      </c>
      <c r="B537" s="10" t="s">
        <v>134</v>
      </c>
      <c r="C537" s="10" t="s">
        <v>95</v>
      </c>
      <c r="D537" s="10" t="s">
        <v>258</v>
      </c>
      <c r="E537" s="10">
        <v>300</v>
      </c>
      <c r="F537" s="35">
        <v>4165.3</v>
      </c>
      <c r="G537" s="35">
        <v>4227.3</v>
      </c>
      <c r="H537" s="35">
        <v>4227.3</v>
      </c>
    </row>
    <row r="538" spans="1:8" ht="110.25" x14ac:dyDescent="0.25">
      <c r="A538" s="54" t="s">
        <v>299</v>
      </c>
      <c r="B538" s="10" t="s">
        <v>134</v>
      </c>
      <c r="C538" s="10" t="s">
        <v>95</v>
      </c>
      <c r="D538" s="10" t="s">
        <v>259</v>
      </c>
      <c r="E538" s="10"/>
      <c r="F538" s="35">
        <f>F539+F540</f>
        <v>154.39999999999998</v>
      </c>
      <c r="G538" s="35">
        <f>G539+G540</f>
        <v>154.39999999999998</v>
      </c>
      <c r="H538" s="35">
        <f>H539+H540</f>
        <v>154.39999999999998</v>
      </c>
    </row>
    <row r="539" spans="1:8" ht="47.25" x14ac:dyDescent="0.25">
      <c r="A539" s="13" t="s">
        <v>23</v>
      </c>
      <c r="B539" s="10" t="s">
        <v>134</v>
      </c>
      <c r="C539" s="10" t="s">
        <v>95</v>
      </c>
      <c r="D539" s="10" t="s">
        <v>259</v>
      </c>
      <c r="E539" s="10">
        <v>200</v>
      </c>
      <c r="F539" s="35">
        <v>2.2000000000000002</v>
      </c>
      <c r="G539" s="35">
        <v>2.2000000000000002</v>
      </c>
      <c r="H539" s="35">
        <v>2.2000000000000002</v>
      </c>
    </row>
    <row r="540" spans="1:8" ht="31.5" x14ac:dyDescent="0.25">
      <c r="A540" s="13" t="s">
        <v>30</v>
      </c>
      <c r="B540" s="10" t="s">
        <v>134</v>
      </c>
      <c r="C540" s="10" t="s">
        <v>95</v>
      </c>
      <c r="D540" s="10" t="s">
        <v>259</v>
      </c>
      <c r="E540" s="10">
        <v>300</v>
      </c>
      <c r="F540" s="35">
        <v>152.19999999999999</v>
      </c>
      <c r="G540" s="35">
        <v>152.19999999999999</v>
      </c>
      <c r="H540" s="35">
        <v>152.19999999999999</v>
      </c>
    </row>
    <row r="541" spans="1:8" ht="94.5" x14ac:dyDescent="0.25">
      <c r="A541" s="54" t="s">
        <v>162</v>
      </c>
      <c r="B541" s="10" t="s">
        <v>134</v>
      </c>
      <c r="C541" s="10" t="s">
        <v>95</v>
      </c>
      <c r="D541" s="10" t="s">
        <v>260</v>
      </c>
      <c r="E541" s="10"/>
      <c r="F541" s="35">
        <f>F542+F543</f>
        <v>53355.199999999997</v>
      </c>
      <c r="G541" s="35">
        <f>G542+G543</f>
        <v>53355.199999999997</v>
      </c>
      <c r="H541" s="35">
        <f>H542+H543</f>
        <v>53355.199999999997</v>
      </c>
    </row>
    <row r="542" spans="1:8" ht="47.25" x14ac:dyDescent="0.25">
      <c r="A542" s="13" t="s">
        <v>23</v>
      </c>
      <c r="B542" s="10" t="s">
        <v>134</v>
      </c>
      <c r="C542" s="10" t="s">
        <v>95</v>
      </c>
      <c r="D542" s="10" t="s">
        <v>260</v>
      </c>
      <c r="E542" s="10">
        <v>200</v>
      </c>
      <c r="F542" s="35">
        <v>500</v>
      </c>
      <c r="G542" s="35">
        <v>500</v>
      </c>
      <c r="H542" s="35">
        <v>500</v>
      </c>
    </row>
    <row r="543" spans="1:8" ht="31.5" x14ac:dyDescent="0.25">
      <c r="A543" s="13" t="s">
        <v>30</v>
      </c>
      <c r="B543" s="10" t="s">
        <v>134</v>
      </c>
      <c r="C543" s="10" t="s">
        <v>95</v>
      </c>
      <c r="D543" s="10" t="s">
        <v>260</v>
      </c>
      <c r="E543" s="10">
        <v>300</v>
      </c>
      <c r="F543" s="35">
        <f>39896.4+12958.8</f>
        <v>52855.199999999997</v>
      </c>
      <c r="G543" s="35">
        <f>39896.4+12958.8</f>
        <v>52855.199999999997</v>
      </c>
      <c r="H543" s="35">
        <f>39896.4+12958.8</f>
        <v>52855.199999999997</v>
      </c>
    </row>
    <row r="544" spans="1:8" x14ac:dyDescent="0.25">
      <c r="A544" s="17" t="s">
        <v>98</v>
      </c>
      <c r="B544" s="10" t="s">
        <v>134</v>
      </c>
      <c r="C544" s="10" t="s">
        <v>99</v>
      </c>
      <c r="D544" s="10"/>
      <c r="E544" s="10"/>
      <c r="F544" s="35">
        <f t="shared" ref="F544:H546" si="117">F545</f>
        <v>130771.6</v>
      </c>
      <c r="G544" s="35">
        <f t="shared" si="117"/>
        <v>136447.20000000001</v>
      </c>
      <c r="H544" s="35">
        <f t="shared" si="117"/>
        <v>142469.30000000002</v>
      </c>
    </row>
    <row r="545" spans="1:8" x14ac:dyDescent="0.25">
      <c r="A545" s="17" t="s">
        <v>106</v>
      </c>
      <c r="B545" s="10" t="s">
        <v>134</v>
      </c>
      <c r="C545" s="10" t="s">
        <v>107</v>
      </c>
      <c r="D545" s="10"/>
      <c r="E545" s="10"/>
      <c r="F545" s="35">
        <f t="shared" si="117"/>
        <v>130771.6</v>
      </c>
      <c r="G545" s="35">
        <f t="shared" si="117"/>
        <v>136447.20000000001</v>
      </c>
      <c r="H545" s="35">
        <f t="shared" si="117"/>
        <v>142469.30000000002</v>
      </c>
    </row>
    <row r="546" spans="1:8" ht="31.5" x14ac:dyDescent="0.25">
      <c r="A546" s="13" t="s">
        <v>137</v>
      </c>
      <c r="B546" s="10" t="s">
        <v>134</v>
      </c>
      <c r="C546" s="10" t="s">
        <v>107</v>
      </c>
      <c r="D546" s="10" t="s">
        <v>138</v>
      </c>
      <c r="E546" s="10"/>
      <c r="F546" s="35">
        <f t="shared" si="117"/>
        <v>130771.6</v>
      </c>
      <c r="G546" s="35">
        <f t="shared" si="117"/>
        <v>136447.20000000001</v>
      </c>
      <c r="H546" s="35">
        <f t="shared" si="117"/>
        <v>142469.30000000002</v>
      </c>
    </row>
    <row r="547" spans="1:8" x14ac:dyDescent="0.25">
      <c r="A547" s="13" t="s">
        <v>217</v>
      </c>
      <c r="B547" s="10" t="s">
        <v>134</v>
      </c>
      <c r="C547" s="10" t="s">
        <v>107</v>
      </c>
      <c r="D547" s="10" t="s">
        <v>143</v>
      </c>
      <c r="E547" s="10"/>
      <c r="F547" s="35">
        <f>F548+F551</f>
        <v>130771.6</v>
      </c>
      <c r="G547" s="35">
        <f>G548+G551</f>
        <v>136447.20000000001</v>
      </c>
      <c r="H547" s="35">
        <f>H548+H551</f>
        <v>142469.30000000002</v>
      </c>
    </row>
    <row r="548" spans="1:8" ht="63" x14ac:dyDescent="0.25">
      <c r="A548" s="25" t="s">
        <v>559</v>
      </c>
      <c r="B548" s="10" t="s">
        <v>134</v>
      </c>
      <c r="C548" s="10" t="s">
        <v>107</v>
      </c>
      <c r="D548" s="10" t="s">
        <v>164</v>
      </c>
      <c r="E548" s="10"/>
      <c r="F548" s="35">
        <f t="shared" ref="F548:H549" si="118">F549</f>
        <v>130715.5</v>
      </c>
      <c r="G548" s="35">
        <f t="shared" si="118"/>
        <v>136391.1</v>
      </c>
      <c r="H548" s="35">
        <f t="shared" si="118"/>
        <v>142413.20000000001</v>
      </c>
    </row>
    <row r="549" spans="1:8" ht="47.25" x14ac:dyDescent="0.25">
      <c r="A549" s="26" t="s">
        <v>202</v>
      </c>
      <c r="B549" s="10" t="s">
        <v>134</v>
      </c>
      <c r="C549" s="10" t="s">
        <v>107</v>
      </c>
      <c r="D549" s="10" t="s">
        <v>165</v>
      </c>
      <c r="E549" s="10"/>
      <c r="F549" s="35">
        <f t="shared" si="118"/>
        <v>130715.5</v>
      </c>
      <c r="G549" s="35">
        <f t="shared" si="118"/>
        <v>136391.1</v>
      </c>
      <c r="H549" s="35">
        <f t="shared" si="118"/>
        <v>142413.20000000001</v>
      </c>
    </row>
    <row r="550" spans="1:8" ht="47.25" x14ac:dyDescent="0.25">
      <c r="A550" s="17" t="s">
        <v>81</v>
      </c>
      <c r="B550" s="10" t="s">
        <v>134</v>
      </c>
      <c r="C550" s="10" t="s">
        <v>107</v>
      </c>
      <c r="D550" s="10" t="s">
        <v>165</v>
      </c>
      <c r="E550" s="10">
        <v>600</v>
      </c>
      <c r="F550" s="35">
        <v>130715.5</v>
      </c>
      <c r="G550" s="35">
        <v>136391.1</v>
      </c>
      <c r="H550" s="35">
        <v>142413.20000000001</v>
      </c>
    </row>
    <row r="551" spans="1:8" ht="63" x14ac:dyDescent="0.25">
      <c r="A551" s="54" t="s">
        <v>560</v>
      </c>
      <c r="B551" s="10" t="s">
        <v>134</v>
      </c>
      <c r="C551" s="10" t="s">
        <v>107</v>
      </c>
      <c r="D551" s="10" t="s">
        <v>238</v>
      </c>
      <c r="E551" s="10"/>
      <c r="F551" s="35">
        <f t="shared" ref="F551:H552" si="119">F552</f>
        <v>56.1</v>
      </c>
      <c r="G551" s="35">
        <f t="shared" si="119"/>
        <v>56.1</v>
      </c>
      <c r="H551" s="35">
        <f t="shared" si="119"/>
        <v>56.1</v>
      </c>
    </row>
    <row r="552" spans="1:8" ht="54" customHeight="1" x14ac:dyDescent="0.25">
      <c r="A552" s="29" t="s">
        <v>296</v>
      </c>
      <c r="B552" s="10" t="s">
        <v>134</v>
      </c>
      <c r="C552" s="10" t="s">
        <v>107</v>
      </c>
      <c r="D552" s="10" t="s">
        <v>239</v>
      </c>
      <c r="E552" s="10"/>
      <c r="F552" s="35">
        <f t="shared" si="119"/>
        <v>56.1</v>
      </c>
      <c r="G552" s="35">
        <f t="shared" si="119"/>
        <v>56.1</v>
      </c>
      <c r="H552" s="35">
        <f t="shared" si="119"/>
        <v>56.1</v>
      </c>
    </row>
    <row r="553" spans="1:8" ht="47.25" x14ac:dyDescent="0.25">
      <c r="A553" s="13" t="s">
        <v>81</v>
      </c>
      <c r="B553" s="10" t="s">
        <v>134</v>
      </c>
      <c r="C553" s="10" t="s">
        <v>107</v>
      </c>
      <c r="D553" s="10" t="s">
        <v>239</v>
      </c>
      <c r="E553" s="10">
        <v>600</v>
      </c>
      <c r="F553" s="35">
        <v>56.1</v>
      </c>
      <c r="G553" s="35">
        <v>56.1</v>
      </c>
      <c r="H553" s="35">
        <v>56.1</v>
      </c>
    </row>
    <row r="554" spans="1:8" ht="31.5" x14ac:dyDescent="0.25">
      <c r="A554" s="8" t="s">
        <v>166</v>
      </c>
      <c r="B554" s="10" t="s">
        <v>167</v>
      </c>
      <c r="C554" s="10" t="s">
        <v>39</v>
      </c>
      <c r="D554" s="10"/>
      <c r="E554" s="10"/>
      <c r="F554" s="34">
        <f>F555+F562</f>
        <v>601891.4</v>
      </c>
      <c r="G554" s="34">
        <f t="shared" ref="G554:H554" si="120">G555+G562</f>
        <v>603697.5</v>
      </c>
      <c r="H554" s="34">
        <f t="shared" si="120"/>
        <v>632192.39999999991</v>
      </c>
    </row>
    <row r="555" spans="1:8" x14ac:dyDescent="0.25">
      <c r="A555" s="13" t="s">
        <v>75</v>
      </c>
      <c r="B555" s="10" t="s">
        <v>167</v>
      </c>
      <c r="C555" s="10" t="s">
        <v>76</v>
      </c>
      <c r="D555" s="10"/>
      <c r="E555" s="10"/>
      <c r="F555" s="35">
        <f t="shared" ref="F555:F560" si="121">F556</f>
        <v>193853.6</v>
      </c>
      <c r="G555" s="35">
        <f t="shared" ref="G555:H560" si="122">G556</f>
        <v>198574.3</v>
      </c>
      <c r="H555" s="35">
        <f t="shared" si="122"/>
        <v>208639.2</v>
      </c>
    </row>
    <row r="556" spans="1:8" x14ac:dyDescent="0.25">
      <c r="A556" s="13" t="s">
        <v>153</v>
      </c>
      <c r="B556" s="10" t="s">
        <v>167</v>
      </c>
      <c r="C556" s="10" t="s">
        <v>154</v>
      </c>
      <c r="D556" s="10"/>
      <c r="E556" s="10"/>
      <c r="F556" s="35">
        <f t="shared" si="121"/>
        <v>193853.6</v>
      </c>
      <c r="G556" s="35">
        <f t="shared" si="122"/>
        <v>198574.3</v>
      </c>
      <c r="H556" s="35">
        <f t="shared" si="122"/>
        <v>208639.2</v>
      </c>
    </row>
    <row r="557" spans="1:8" ht="31.5" x14ac:dyDescent="0.25">
      <c r="A557" s="13" t="s">
        <v>200</v>
      </c>
      <c r="B557" s="10" t="s">
        <v>167</v>
      </c>
      <c r="C557" s="10" t="s">
        <v>154</v>
      </c>
      <c r="D557" s="10" t="s">
        <v>168</v>
      </c>
      <c r="E557" s="10"/>
      <c r="F557" s="35">
        <f t="shared" si="121"/>
        <v>193853.6</v>
      </c>
      <c r="G557" s="35">
        <f t="shared" si="122"/>
        <v>198574.3</v>
      </c>
      <c r="H557" s="35">
        <f t="shared" si="122"/>
        <v>208639.2</v>
      </c>
    </row>
    <row r="558" spans="1:8" x14ac:dyDescent="0.25">
      <c r="A558" s="13" t="s">
        <v>217</v>
      </c>
      <c r="B558" s="10" t="s">
        <v>167</v>
      </c>
      <c r="C558" s="10" t="s">
        <v>154</v>
      </c>
      <c r="D558" s="10" t="s">
        <v>175</v>
      </c>
      <c r="E558" s="10"/>
      <c r="F558" s="35">
        <f t="shared" si="121"/>
        <v>193853.6</v>
      </c>
      <c r="G558" s="35">
        <f t="shared" si="122"/>
        <v>198574.3</v>
      </c>
      <c r="H558" s="35">
        <f t="shared" si="122"/>
        <v>208639.2</v>
      </c>
    </row>
    <row r="559" spans="1:8" ht="94.5" x14ac:dyDescent="0.25">
      <c r="A559" s="13" t="s">
        <v>201</v>
      </c>
      <c r="B559" s="10" t="s">
        <v>167</v>
      </c>
      <c r="C559" s="10" t="s">
        <v>154</v>
      </c>
      <c r="D559" s="10" t="s">
        <v>176</v>
      </c>
      <c r="E559" s="10"/>
      <c r="F559" s="35">
        <f t="shared" si="121"/>
        <v>193853.6</v>
      </c>
      <c r="G559" s="35">
        <f t="shared" si="122"/>
        <v>198574.3</v>
      </c>
      <c r="H559" s="35">
        <f t="shared" si="122"/>
        <v>208639.2</v>
      </c>
    </row>
    <row r="560" spans="1:8" ht="47.25" x14ac:dyDescent="0.25">
      <c r="A560" s="13" t="s">
        <v>202</v>
      </c>
      <c r="B560" s="10" t="s">
        <v>167</v>
      </c>
      <c r="C560" s="10" t="s">
        <v>154</v>
      </c>
      <c r="D560" s="10" t="s">
        <v>177</v>
      </c>
      <c r="E560" s="10"/>
      <c r="F560" s="35">
        <f t="shared" si="121"/>
        <v>193853.6</v>
      </c>
      <c r="G560" s="35">
        <f t="shared" si="122"/>
        <v>198574.3</v>
      </c>
      <c r="H560" s="35">
        <f t="shared" si="122"/>
        <v>208639.2</v>
      </c>
    </row>
    <row r="561" spans="1:8" ht="47.25" x14ac:dyDescent="0.25">
      <c r="A561" s="13" t="s">
        <v>81</v>
      </c>
      <c r="B561" s="10" t="s">
        <v>167</v>
      </c>
      <c r="C561" s="10" t="s">
        <v>154</v>
      </c>
      <c r="D561" s="10" t="s">
        <v>177</v>
      </c>
      <c r="E561" s="10" t="s">
        <v>141</v>
      </c>
      <c r="F561" s="35">
        <v>193853.6</v>
      </c>
      <c r="G561" s="35">
        <v>198574.3</v>
      </c>
      <c r="H561" s="35">
        <v>208639.2</v>
      </c>
    </row>
    <row r="562" spans="1:8" x14ac:dyDescent="0.25">
      <c r="A562" s="13" t="s">
        <v>171</v>
      </c>
      <c r="B562" s="10" t="s">
        <v>167</v>
      </c>
      <c r="C562" s="10" t="s">
        <v>172</v>
      </c>
      <c r="D562" s="10"/>
      <c r="E562" s="10"/>
      <c r="F562" s="35">
        <f>F563+F569</f>
        <v>408037.8</v>
      </c>
      <c r="G562" s="35">
        <f t="shared" ref="G562:H562" si="123">G563+G569</f>
        <v>405123.2</v>
      </c>
      <c r="H562" s="35">
        <f t="shared" si="123"/>
        <v>423553.19999999995</v>
      </c>
    </row>
    <row r="563" spans="1:8" x14ac:dyDescent="0.25">
      <c r="A563" s="13" t="s">
        <v>173</v>
      </c>
      <c r="B563" s="10" t="s">
        <v>167</v>
      </c>
      <c r="C563" s="10" t="s">
        <v>174</v>
      </c>
      <c r="D563" s="10"/>
      <c r="E563" s="10"/>
      <c r="F563" s="35">
        <f>F564</f>
        <v>316981.5</v>
      </c>
      <c r="G563" s="35">
        <f t="shared" ref="G563:H563" si="124">G564</f>
        <v>312946.90000000002</v>
      </c>
      <c r="H563" s="35">
        <f t="shared" si="124"/>
        <v>330680.5</v>
      </c>
    </row>
    <row r="564" spans="1:8" ht="31.5" x14ac:dyDescent="0.25">
      <c r="A564" s="13" t="s">
        <v>200</v>
      </c>
      <c r="B564" s="10" t="s">
        <v>167</v>
      </c>
      <c r="C564" s="10" t="s">
        <v>174</v>
      </c>
      <c r="D564" s="10" t="s">
        <v>168</v>
      </c>
      <c r="E564" s="10"/>
      <c r="F564" s="35">
        <f>F565</f>
        <v>316981.5</v>
      </c>
      <c r="G564" s="35">
        <f t="shared" ref="G564:H567" si="125">G565</f>
        <v>312946.90000000002</v>
      </c>
      <c r="H564" s="35">
        <f t="shared" si="125"/>
        <v>330680.5</v>
      </c>
    </row>
    <row r="565" spans="1:8" x14ac:dyDescent="0.25">
      <c r="A565" s="13" t="s">
        <v>217</v>
      </c>
      <c r="B565" s="10" t="s">
        <v>167</v>
      </c>
      <c r="C565" s="10" t="s">
        <v>174</v>
      </c>
      <c r="D565" s="10" t="s">
        <v>175</v>
      </c>
      <c r="E565" s="10"/>
      <c r="F565" s="35">
        <f>F566</f>
        <v>316981.5</v>
      </c>
      <c r="G565" s="35">
        <f t="shared" si="125"/>
        <v>312946.90000000002</v>
      </c>
      <c r="H565" s="35">
        <f t="shared" si="125"/>
        <v>330680.5</v>
      </c>
    </row>
    <row r="566" spans="1:8" ht="94.5" x14ac:dyDescent="0.25">
      <c r="A566" s="13" t="s">
        <v>201</v>
      </c>
      <c r="B566" s="10" t="s">
        <v>167</v>
      </c>
      <c r="C566" s="10" t="s">
        <v>174</v>
      </c>
      <c r="D566" s="10" t="s">
        <v>176</v>
      </c>
      <c r="E566" s="10"/>
      <c r="F566" s="35">
        <f>F567</f>
        <v>316981.5</v>
      </c>
      <c r="G566" s="35">
        <f t="shared" si="125"/>
        <v>312946.90000000002</v>
      </c>
      <c r="H566" s="35">
        <f t="shared" si="125"/>
        <v>330680.5</v>
      </c>
    </row>
    <row r="567" spans="1:8" ht="47.25" x14ac:dyDescent="0.25">
      <c r="A567" s="13" t="s">
        <v>202</v>
      </c>
      <c r="B567" s="10" t="s">
        <v>167</v>
      </c>
      <c r="C567" s="10" t="s">
        <v>174</v>
      </c>
      <c r="D567" s="10" t="s">
        <v>177</v>
      </c>
      <c r="E567" s="10"/>
      <c r="F567" s="35">
        <f>F568</f>
        <v>316981.5</v>
      </c>
      <c r="G567" s="35">
        <f t="shared" si="125"/>
        <v>312946.90000000002</v>
      </c>
      <c r="H567" s="35">
        <f t="shared" si="125"/>
        <v>330680.5</v>
      </c>
    </row>
    <row r="568" spans="1:8" ht="47.25" x14ac:dyDescent="0.25">
      <c r="A568" s="13" t="s">
        <v>81</v>
      </c>
      <c r="B568" s="10" t="s">
        <v>167</v>
      </c>
      <c r="C568" s="10" t="s">
        <v>174</v>
      </c>
      <c r="D568" s="10" t="s">
        <v>177</v>
      </c>
      <c r="E568" s="10" t="s">
        <v>141</v>
      </c>
      <c r="F568" s="35">
        <f>106170+121093.6+74467.9+15250</f>
        <v>316981.5</v>
      </c>
      <c r="G568" s="35">
        <v>312946.90000000002</v>
      </c>
      <c r="H568" s="35">
        <v>330680.5</v>
      </c>
    </row>
    <row r="569" spans="1:8" ht="31.5" x14ac:dyDescent="0.25">
      <c r="A569" s="13" t="s">
        <v>178</v>
      </c>
      <c r="B569" s="10" t="s">
        <v>167</v>
      </c>
      <c r="C569" s="10" t="s">
        <v>179</v>
      </c>
      <c r="D569" s="10"/>
      <c r="E569" s="10"/>
      <c r="F569" s="35">
        <f>F570</f>
        <v>91056.3</v>
      </c>
      <c r="G569" s="35">
        <f t="shared" ref="G569:H569" si="126">G570</f>
        <v>92176.3</v>
      </c>
      <c r="H569" s="35">
        <f t="shared" si="126"/>
        <v>92872.699999999983</v>
      </c>
    </row>
    <row r="570" spans="1:8" ht="31.5" x14ac:dyDescent="0.25">
      <c r="A570" s="13" t="s">
        <v>200</v>
      </c>
      <c r="B570" s="10" t="s">
        <v>167</v>
      </c>
      <c r="C570" s="10" t="s">
        <v>179</v>
      </c>
      <c r="D570" s="10" t="s">
        <v>168</v>
      </c>
      <c r="E570" s="10"/>
      <c r="F570" s="35">
        <f>F571+F575</f>
        <v>91056.3</v>
      </c>
      <c r="G570" s="35">
        <f t="shared" ref="G570:H570" si="127">G571+G575</f>
        <v>92176.3</v>
      </c>
      <c r="H570" s="35">
        <f t="shared" si="127"/>
        <v>92872.699999999983</v>
      </c>
    </row>
    <row r="571" spans="1:8" ht="31.5" x14ac:dyDescent="0.25">
      <c r="A571" s="13" t="s">
        <v>203</v>
      </c>
      <c r="B571" s="10" t="s">
        <v>167</v>
      </c>
      <c r="C571" s="10" t="s">
        <v>179</v>
      </c>
      <c r="D571" s="10" t="s">
        <v>169</v>
      </c>
      <c r="E571" s="10"/>
      <c r="F571" s="35">
        <f>F572</f>
        <v>1414.4</v>
      </c>
      <c r="G571" s="35">
        <f t="shared" ref="G571:H571" si="128">G572</f>
        <v>1414.4</v>
      </c>
      <c r="H571" s="35">
        <f t="shared" si="128"/>
        <v>1414.4</v>
      </c>
    </row>
    <row r="572" spans="1:8" ht="47.25" x14ac:dyDescent="0.25">
      <c r="A572" s="13" t="s">
        <v>204</v>
      </c>
      <c r="B572" s="10" t="s">
        <v>167</v>
      </c>
      <c r="C572" s="10" t="s">
        <v>179</v>
      </c>
      <c r="D572" s="10" t="s">
        <v>170</v>
      </c>
      <c r="E572" s="10"/>
      <c r="F572" s="35">
        <f>F573</f>
        <v>1414.4</v>
      </c>
      <c r="G572" s="35">
        <f>G573</f>
        <v>1414.4</v>
      </c>
      <c r="H572" s="35">
        <f>H573</f>
        <v>1414.4</v>
      </c>
    </row>
    <row r="573" spans="1:8" ht="126" x14ac:dyDescent="0.25">
      <c r="A573" s="13" t="s">
        <v>220</v>
      </c>
      <c r="B573" s="10" t="s">
        <v>167</v>
      </c>
      <c r="C573" s="10" t="s">
        <v>179</v>
      </c>
      <c r="D573" s="10" t="s">
        <v>205</v>
      </c>
      <c r="E573" s="10"/>
      <c r="F573" s="35">
        <f>F574</f>
        <v>1414.4</v>
      </c>
      <c r="G573" s="35">
        <f>G574</f>
        <v>1414.4</v>
      </c>
      <c r="H573" s="35">
        <f>H574</f>
        <v>1414.4</v>
      </c>
    </row>
    <row r="574" spans="1:8" ht="47.25" x14ac:dyDescent="0.25">
      <c r="A574" s="13" t="s">
        <v>81</v>
      </c>
      <c r="B574" s="10" t="s">
        <v>167</v>
      </c>
      <c r="C574" s="10" t="s">
        <v>179</v>
      </c>
      <c r="D574" s="10" t="s">
        <v>205</v>
      </c>
      <c r="E574" s="10">
        <v>600</v>
      </c>
      <c r="F574" s="35">
        <v>1414.4</v>
      </c>
      <c r="G574" s="35">
        <v>1414.4</v>
      </c>
      <c r="H574" s="35">
        <v>1414.4</v>
      </c>
    </row>
    <row r="575" spans="1:8" x14ac:dyDescent="0.25">
      <c r="A575" s="13" t="s">
        <v>217</v>
      </c>
      <c r="B575" s="10" t="s">
        <v>167</v>
      </c>
      <c r="C575" s="10" t="s">
        <v>179</v>
      </c>
      <c r="D575" s="10" t="s">
        <v>175</v>
      </c>
      <c r="E575" s="10"/>
      <c r="F575" s="35">
        <f>F576+F582+F587</f>
        <v>89641.900000000009</v>
      </c>
      <c r="G575" s="35">
        <f t="shared" ref="G575:H575" si="129">G576+G582+G587</f>
        <v>90761.900000000009</v>
      </c>
      <c r="H575" s="35">
        <f t="shared" si="129"/>
        <v>91458.299999999988</v>
      </c>
    </row>
    <row r="576" spans="1:8" ht="94.5" x14ac:dyDescent="0.25">
      <c r="A576" s="13" t="s">
        <v>201</v>
      </c>
      <c r="B576" s="10" t="s">
        <v>167</v>
      </c>
      <c r="C576" s="10" t="s">
        <v>179</v>
      </c>
      <c r="D576" s="10" t="s">
        <v>176</v>
      </c>
      <c r="E576" s="10"/>
      <c r="F576" s="35">
        <f>F577+F580</f>
        <v>87957.900000000009</v>
      </c>
      <c r="G576" s="35">
        <f t="shared" ref="G576:H576" si="130">G577+G580</f>
        <v>89077.900000000009</v>
      </c>
      <c r="H576" s="35">
        <f t="shared" si="130"/>
        <v>89774.299999999988</v>
      </c>
    </row>
    <row r="577" spans="1:8" ht="47.25" x14ac:dyDescent="0.25">
      <c r="A577" s="13" t="s">
        <v>206</v>
      </c>
      <c r="B577" s="10" t="s">
        <v>167</v>
      </c>
      <c r="C577" s="10" t="s">
        <v>179</v>
      </c>
      <c r="D577" s="10" t="s">
        <v>207</v>
      </c>
      <c r="E577" s="10"/>
      <c r="F577" s="35">
        <f>F578+F579</f>
        <v>13702.3</v>
      </c>
      <c r="G577" s="35">
        <f t="shared" ref="G577:H577" si="131">G578+G579</f>
        <v>14142.3</v>
      </c>
      <c r="H577" s="35">
        <f t="shared" si="131"/>
        <v>14131.4</v>
      </c>
    </row>
    <row r="578" spans="1:8" ht="94.5" x14ac:dyDescent="0.25">
      <c r="A578" s="13" t="s">
        <v>182</v>
      </c>
      <c r="B578" s="10" t="s">
        <v>167</v>
      </c>
      <c r="C578" s="10" t="s">
        <v>179</v>
      </c>
      <c r="D578" s="10" t="s">
        <v>207</v>
      </c>
      <c r="E578" s="10" t="s">
        <v>53</v>
      </c>
      <c r="F578" s="35">
        <v>13183.3</v>
      </c>
      <c r="G578" s="35">
        <v>13623.3</v>
      </c>
      <c r="H578" s="35">
        <v>13623.3</v>
      </c>
    </row>
    <row r="579" spans="1:8" ht="47.25" customHeight="1" x14ac:dyDescent="0.25">
      <c r="A579" s="75" t="s">
        <v>23</v>
      </c>
      <c r="B579" s="10" t="s">
        <v>167</v>
      </c>
      <c r="C579" s="10" t="s">
        <v>179</v>
      </c>
      <c r="D579" s="10" t="s">
        <v>207</v>
      </c>
      <c r="E579" s="10" t="s">
        <v>56</v>
      </c>
      <c r="F579" s="35">
        <v>519</v>
      </c>
      <c r="G579" s="35">
        <v>519</v>
      </c>
      <c r="H579" s="35">
        <v>508.1</v>
      </c>
    </row>
    <row r="580" spans="1:8" ht="47.25" x14ac:dyDescent="0.25">
      <c r="A580" s="13" t="s">
        <v>202</v>
      </c>
      <c r="B580" s="10" t="s">
        <v>167</v>
      </c>
      <c r="C580" s="10" t="s">
        <v>179</v>
      </c>
      <c r="D580" s="10" t="s">
        <v>177</v>
      </c>
      <c r="E580" s="10"/>
      <c r="F580" s="35">
        <f>F581</f>
        <v>74255.600000000006</v>
      </c>
      <c r="G580" s="35">
        <f>G581</f>
        <v>74935.600000000006</v>
      </c>
      <c r="H580" s="35">
        <f>H581</f>
        <v>75642.899999999994</v>
      </c>
    </row>
    <row r="581" spans="1:8" ht="47.25" x14ac:dyDescent="0.25">
      <c r="A581" s="13" t="s">
        <v>81</v>
      </c>
      <c r="B581" s="10" t="s">
        <v>167</v>
      </c>
      <c r="C581" s="10" t="s">
        <v>179</v>
      </c>
      <c r="D581" s="10" t="s">
        <v>177</v>
      </c>
      <c r="E581" s="10" t="s">
        <v>141</v>
      </c>
      <c r="F581" s="35">
        <v>74255.600000000006</v>
      </c>
      <c r="G581" s="35">
        <v>74935.600000000006</v>
      </c>
      <c r="H581" s="35">
        <v>75642.899999999994</v>
      </c>
    </row>
    <row r="582" spans="1:8" ht="47.25" x14ac:dyDescent="0.25">
      <c r="A582" s="13" t="s">
        <v>568</v>
      </c>
      <c r="B582" s="10" t="s">
        <v>167</v>
      </c>
      <c r="C582" s="10" t="s">
        <v>179</v>
      </c>
      <c r="D582" s="10" t="s">
        <v>208</v>
      </c>
      <c r="E582" s="10"/>
      <c r="F582" s="35">
        <f>F583+F585</f>
        <v>1169</v>
      </c>
      <c r="G582" s="35">
        <f t="shared" ref="G582:H582" si="132">G583+G585</f>
        <v>1169</v>
      </c>
      <c r="H582" s="35">
        <f t="shared" si="132"/>
        <v>1169</v>
      </c>
    </row>
    <row r="583" spans="1:8" ht="31.5" x14ac:dyDescent="0.25">
      <c r="A583" s="13" t="s">
        <v>209</v>
      </c>
      <c r="B583" s="10" t="s">
        <v>167</v>
      </c>
      <c r="C583" s="10" t="s">
        <v>179</v>
      </c>
      <c r="D583" s="10" t="s">
        <v>210</v>
      </c>
      <c r="E583" s="10"/>
      <c r="F583" s="35">
        <f>F584</f>
        <v>380.8</v>
      </c>
      <c r="G583" s="35">
        <f t="shared" ref="G583:H583" si="133">G584</f>
        <v>565.79999999999995</v>
      </c>
      <c r="H583" s="35">
        <f t="shared" si="133"/>
        <v>565.79999999999995</v>
      </c>
    </row>
    <row r="584" spans="1:8" ht="47.25" x14ac:dyDescent="0.25">
      <c r="A584" s="13" t="s">
        <v>23</v>
      </c>
      <c r="B584" s="10" t="s">
        <v>167</v>
      </c>
      <c r="C584" s="10" t="s">
        <v>179</v>
      </c>
      <c r="D584" s="10" t="s">
        <v>210</v>
      </c>
      <c r="E584" s="10" t="s">
        <v>56</v>
      </c>
      <c r="F584" s="35">
        <v>380.8</v>
      </c>
      <c r="G584" s="35">
        <v>565.79999999999995</v>
      </c>
      <c r="H584" s="35">
        <v>565.79999999999995</v>
      </c>
    </row>
    <row r="585" spans="1:8" ht="47.25" x14ac:dyDescent="0.25">
      <c r="A585" s="13" t="s">
        <v>211</v>
      </c>
      <c r="B585" s="10" t="s">
        <v>167</v>
      </c>
      <c r="C585" s="10" t="s">
        <v>179</v>
      </c>
      <c r="D585" s="10" t="s">
        <v>212</v>
      </c>
      <c r="E585" s="10"/>
      <c r="F585" s="35">
        <f>F586</f>
        <v>788.2</v>
      </c>
      <c r="G585" s="35">
        <f t="shared" ref="G585:H585" si="134">G586</f>
        <v>603.20000000000005</v>
      </c>
      <c r="H585" s="35">
        <f t="shared" si="134"/>
        <v>603.20000000000005</v>
      </c>
    </row>
    <row r="586" spans="1:8" ht="47.25" x14ac:dyDescent="0.25">
      <c r="A586" s="13" t="s">
        <v>81</v>
      </c>
      <c r="B586" s="10" t="s">
        <v>167</v>
      </c>
      <c r="C586" s="10" t="s">
        <v>179</v>
      </c>
      <c r="D586" s="10" t="s">
        <v>212</v>
      </c>
      <c r="E586" s="10">
        <v>600</v>
      </c>
      <c r="F586" s="35">
        <v>788.2</v>
      </c>
      <c r="G586" s="35">
        <v>603.20000000000005</v>
      </c>
      <c r="H586" s="35">
        <v>603.20000000000005</v>
      </c>
    </row>
    <row r="587" spans="1:8" ht="47.25" x14ac:dyDescent="0.25">
      <c r="A587" s="13" t="s">
        <v>213</v>
      </c>
      <c r="B587" s="10" t="s">
        <v>167</v>
      </c>
      <c r="C587" s="10" t="s">
        <v>179</v>
      </c>
      <c r="D587" s="10" t="s">
        <v>214</v>
      </c>
      <c r="E587" s="10"/>
      <c r="F587" s="35">
        <f>F588+F590</f>
        <v>515</v>
      </c>
      <c r="G587" s="35">
        <f t="shared" ref="G587:H587" si="135">G588+G590</f>
        <v>515</v>
      </c>
      <c r="H587" s="35">
        <f t="shared" si="135"/>
        <v>515</v>
      </c>
    </row>
    <row r="588" spans="1:8" ht="63" x14ac:dyDescent="0.25">
      <c r="A588" s="26" t="s">
        <v>215</v>
      </c>
      <c r="B588" s="10" t="s">
        <v>167</v>
      </c>
      <c r="C588" s="10" t="s">
        <v>179</v>
      </c>
      <c r="D588" s="10" t="s">
        <v>569</v>
      </c>
      <c r="E588" s="10"/>
      <c r="F588" s="35">
        <f>F589</f>
        <v>216</v>
      </c>
      <c r="G588" s="35">
        <f>G589</f>
        <v>216</v>
      </c>
      <c r="H588" s="35">
        <f>H589</f>
        <v>216</v>
      </c>
    </row>
    <row r="589" spans="1:8" ht="31.5" x14ac:dyDescent="0.25">
      <c r="A589" s="26" t="s">
        <v>30</v>
      </c>
      <c r="B589" s="10" t="s">
        <v>167</v>
      </c>
      <c r="C589" s="10" t="s">
        <v>179</v>
      </c>
      <c r="D589" s="10" t="s">
        <v>569</v>
      </c>
      <c r="E589" s="10">
        <v>300</v>
      </c>
      <c r="F589" s="35">
        <v>216</v>
      </c>
      <c r="G589" s="35">
        <v>216</v>
      </c>
      <c r="H589" s="35">
        <v>216</v>
      </c>
    </row>
    <row r="590" spans="1:8" ht="47.25" x14ac:dyDescent="0.25">
      <c r="A590" s="13" t="s">
        <v>216</v>
      </c>
      <c r="B590" s="10" t="s">
        <v>167</v>
      </c>
      <c r="C590" s="10" t="s">
        <v>179</v>
      </c>
      <c r="D590" s="10" t="s">
        <v>221</v>
      </c>
      <c r="E590" s="10"/>
      <c r="F590" s="35">
        <f>F591</f>
        <v>299</v>
      </c>
      <c r="G590" s="35">
        <f>G591</f>
        <v>299</v>
      </c>
      <c r="H590" s="35">
        <f>H591</f>
        <v>299</v>
      </c>
    </row>
    <row r="591" spans="1:8" ht="31.5" x14ac:dyDescent="0.25">
      <c r="A591" s="26" t="s">
        <v>30</v>
      </c>
      <c r="B591" s="10" t="s">
        <v>167</v>
      </c>
      <c r="C591" s="10" t="s">
        <v>179</v>
      </c>
      <c r="D591" s="10" t="s">
        <v>222</v>
      </c>
      <c r="E591" s="10">
        <v>300</v>
      </c>
      <c r="F591" s="35">
        <v>299</v>
      </c>
      <c r="G591" s="35">
        <v>299</v>
      </c>
      <c r="H591" s="35">
        <v>299</v>
      </c>
    </row>
    <row r="592" spans="1:8" ht="47.25" x14ac:dyDescent="0.25">
      <c r="A592" s="8" t="s">
        <v>180</v>
      </c>
      <c r="B592" s="10" t="s">
        <v>181</v>
      </c>
      <c r="C592" s="10" t="s">
        <v>39</v>
      </c>
      <c r="D592" s="10"/>
      <c r="E592" s="10"/>
      <c r="F592" s="34">
        <f>F593+F610+F628</f>
        <v>196960.90000000002</v>
      </c>
      <c r="G592" s="34">
        <f>G593+G610+G628</f>
        <v>225363.9</v>
      </c>
      <c r="H592" s="34">
        <f>H593+H610+H628</f>
        <v>226873.1</v>
      </c>
    </row>
    <row r="593" spans="1:8" outlineLevel="1" x14ac:dyDescent="0.25">
      <c r="A593" s="13" t="s">
        <v>8</v>
      </c>
      <c r="B593" s="10" t="s">
        <v>181</v>
      </c>
      <c r="C593" s="10" t="s">
        <v>9</v>
      </c>
      <c r="D593" s="10"/>
      <c r="E593" s="10"/>
      <c r="F593" s="35">
        <f>F594</f>
        <v>96476.9</v>
      </c>
      <c r="G593" s="35">
        <f>G594</f>
        <v>99567.599999999991</v>
      </c>
      <c r="H593" s="35">
        <f>H594</f>
        <v>101076.79999999999</v>
      </c>
    </row>
    <row r="594" spans="1:8" outlineLevel="1" x14ac:dyDescent="0.25">
      <c r="A594" s="13" t="s">
        <v>26</v>
      </c>
      <c r="B594" s="10" t="s">
        <v>181</v>
      </c>
      <c r="C594" s="10" t="s">
        <v>27</v>
      </c>
      <c r="D594" s="10"/>
      <c r="E594" s="10"/>
      <c r="F594" s="35">
        <f>F595+F605</f>
        <v>96476.9</v>
      </c>
      <c r="G594" s="35">
        <f>G595+G605</f>
        <v>99567.599999999991</v>
      </c>
      <c r="H594" s="35">
        <f>H595+H605</f>
        <v>101076.79999999999</v>
      </c>
    </row>
    <row r="595" spans="1:8" ht="47.25" outlineLevel="1" x14ac:dyDescent="0.25">
      <c r="A595" s="31" t="s">
        <v>96</v>
      </c>
      <c r="B595" s="10" t="s">
        <v>181</v>
      </c>
      <c r="C595" s="10" t="s">
        <v>27</v>
      </c>
      <c r="D595" s="10" t="s">
        <v>97</v>
      </c>
      <c r="E595" s="10"/>
      <c r="F595" s="35">
        <f t="shared" ref="F595:F596" si="136">F596</f>
        <v>96198.399999999994</v>
      </c>
      <c r="G595" s="35">
        <f t="shared" ref="G595:H596" si="137">G596</f>
        <v>99289.099999999991</v>
      </c>
      <c r="H595" s="35">
        <f t="shared" si="137"/>
        <v>100798.29999999999</v>
      </c>
    </row>
    <row r="596" spans="1:8" outlineLevel="1" x14ac:dyDescent="0.25">
      <c r="A596" s="31" t="s">
        <v>217</v>
      </c>
      <c r="B596" s="10" t="s">
        <v>181</v>
      </c>
      <c r="C596" s="10" t="s">
        <v>27</v>
      </c>
      <c r="D596" s="10" t="s">
        <v>184</v>
      </c>
      <c r="E596" s="10"/>
      <c r="F596" s="35">
        <f t="shared" si="136"/>
        <v>96198.399999999994</v>
      </c>
      <c r="G596" s="35">
        <f t="shared" si="137"/>
        <v>99289.099999999991</v>
      </c>
      <c r="H596" s="35">
        <f t="shared" si="137"/>
        <v>100798.29999999999</v>
      </c>
    </row>
    <row r="597" spans="1:8" ht="122.25" customHeight="1" outlineLevel="1" x14ac:dyDescent="0.25">
      <c r="A597" s="31" t="s">
        <v>563</v>
      </c>
      <c r="B597" s="10" t="s">
        <v>181</v>
      </c>
      <c r="C597" s="10" t="s">
        <v>27</v>
      </c>
      <c r="D597" s="10" t="s">
        <v>502</v>
      </c>
      <c r="E597" s="10"/>
      <c r="F597" s="35">
        <f>F598+F602</f>
        <v>96198.399999999994</v>
      </c>
      <c r="G597" s="35">
        <f>G598+G602</f>
        <v>99289.099999999991</v>
      </c>
      <c r="H597" s="35">
        <f>H598+H602</f>
        <v>100798.29999999999</v>
      </c>
    </row>
    <row r="598" spans="1:8" ht="47.25" outlineLevel="1" x14ac:dyDescent="0.25">
      <c r="A598" s="31" t="s">
        <v>206</v>
      </c>
      <c r="B598" s="10" t="s">
        <v>181</v>
      </c>
      <c r="C598" s="10" t="s">
        <v>27</v>
      </c>
      <c r="D598" s="10" t="s">
        <v>503</v>
      </c>
      <c r="E598" s="10"/>
      <c r="F598" s="35">
        <f>F599+F600+F601</f>
        <v>58183.1</v>
      </c>
      <c r="G598" s="35">
        <f t="shared" ref="G598:H598" si="138">G599+G600+G601</f>
        <v>59805.999999999993</v>
      </c>
      <c r="H598" s="35">
        <f t="shared" si="138"/>
        <v>59805.999999999993</v>
      </c>
    </row>
    <row r="599" spans="1:8" ht="94.5" outlineLevel="1" x14ac:dyDescent="0.25">
      <c r="A599" s="31" t="s">
        <v>182</v>
      </c>
      <c r="B599" s="10" t="s">
        <v>181</v>
      </c>
      <c r="C599" s="10" t="s">
        <v>27</v>
      </c>
      <c r="D599" s="10" t="s">
        <v>503</v>
      </c>
      <c r="E599" s="10">
        <v>100</v>
      </c>
      <c r="F599" s="35">
        <v>55534.7</v>
      </c>
      <c r="G599" s="35">
        <v>57388.2</v>
      </c>
      <c r="H599" s="35">
        <v>57388.2</v>
      </c>
    </row>
    <row r="600" spans="1:8" ht="47.25" outlineLevel="1" x14ac:dyDescent="0.25">
      <c r="A600" s="31" t="s">
        <v>23</v>
      </c>
      <c r="B600" s="10" t="s">
        <v>181</v>
      </c>
      <c r="C600" s="10" t="s">
        <v>27</v>
      </c>
      <c r="D600" s="10" t="s">
        <v>503</v>
      </c>
      <c r="E600" s="10">
        <v>200</v>
      </c>
      <c r="F600" s="35">
        <v>2418.3000000000002</v>
      </c>
      <c r="G600" s="35">
        <v>2187.6999999999998</v>
      </c>
      <c r="H600" s="35">
        <v>2187.6999999999998</v>
      </c>
    </row>
    <row r="601" spans="1:8" outlineLevel="1" x14ac:dyDescent="0.25">
      <c r="A601" s="31" t="s">
        <v>46</v>
      </c>
      <c r="B601" s="10" t="s">
        <v>181</v>
      </c>
      <c r="C601" s="10" t="s">
        <v>27</v>
      </c>
      <c r="D601" s="10" t="s">
        <v>503</v>
      </c>
      <c r="E601" s="10">
        <v>800</v>
      </c>
      <c r="F601" s="35">
        <v>230.1</v>
      </c>
      <c r="G601" s="35">
        <v>230.1</v>
      </c>
      <c r="H601" s="35">
        <v>230.1</v>
      </c>
    </row>
    <row r="602" spans="1:8" ht="47.25" outlineLevel="1" x14ac:dyDescent="0.25">
      <c r="A602" s="26" t="s">
        <v>202</v>
      </c>
      <c r="B602" s="10" t="s">
        <v>181</v>
      </c>
      <c r="C602" s="10" t="s">
        <v>27</v>
      </c>
      <c r="D602" s="10" t="s">
        <v>504</v>
      </c>
      <c r="E602" s="10"/>
      <c r="F602" s="35">
        <f>F603+F604</f>
        <v>38015.299999999996</v>
      </c>
      <c r="G602" s="35">
        <f>G603+G604</f>
        <v>39483.1</v>
      </c>
      <c r="H602" s="35">
        <f>H603+H604</f>
        <v>40992.299999999996</v>
      </c>
    </row>
    <row r="603" spans="1:8" ht="94.5" outlineLevel="1" x14ac:dyDescent="0.25">
      <c r="A603" s="26" t="s">
        <v>182</v>
      </c>
      <c r="B603" s="10" t="s">
        <v>181</v>
      </c>
      <c r="C603" s="10" t="s">
        <v>27</v>
      </c>
      <c r="D603" s="10" t="s">
        <v>504</v>
      </c>
      <c r="E603" s="10">
        <v>100</v>
      </c>
      <c r="F603" s="35">
        <f>27865.8+8415.4</f>
        <v>36281.199999999997</v>
      </c>
      <c r="G603" s="35">
        <f>28980.4+8752.1</f>
        <v>37732.5</v>
      </c>
      <c r="H603" s="35">
        <f>30139.6+9102.1</f>
        <v>39241.699999999997</v>
      </c>
    </row>
    <row r="604" spans="1:8" ht="47.25" outlineLevel="1" x14ac:dyDescent="0.25">
      <c r="A604" s="26" t="s">
        <v>23</v>
      </c>
      <c r="B604" s="10" t="s">
        <v>181</v>
      </c>
      <c r="C604" s="10" t="s">
        <v>27</v>
      </c>
      <c r="D604" s="10" t="s">
        <v>504</v>
      </c>
      <c r="E604" s="10">
        <v>200</v>
      </c>
      <c r="F604" s="35">
        <v>1734.1</v>
      </c>
      <c r="G604" s="35">
        <v>1750.6</v>
      </c>
      <c r="H604" s="35">
        <v>1750.6</v>
      </c>
    </row>
    <row r="605" spans="1:8" ht="78.75" outlineLevel="1" x14ac:dyDescent="0.25">
      <c r="A605" s="17" t="s">
        <v>399</v>
      </c>
      <c r="B605" s="10" t="s">
        <v>181</v>
      </c>
      <c r="C605" s="10" t="s">
        <v>27</v>
      </c>
      <c r="D605" s="10" t="s">
        <v>72</v>
      </c>
      <c r="E605" s="10"/>
      <c r="F605" s="35">
        <f t="shared" ref="F605:H608" si="139">F606</f>
        <v>278.5</v>
      </c>
      <c r="G605" s="35">
        <f t="shared" si="139"/>
        <v>278.5</v>
      </c>
      <c r="H605" s="35">
        <f t="shared" si="139"/>
        <v>278.5</v>
      </c>
    </row>
    <row r="606" spans="1:8" outlineLevel="1" x14ac:dyDescent="0.25">
      <c r="A606" s="17" t="s">
        <v>217</v>
      </c>
      <c r="B606" s="10" t="s">
        <v>181</v>
      </c>
      <c r="C606" s="10" t="s">
        <v>27</v>
      </c>
      <c r="D606" s="10" t="s">
        <v>183</v>
      </c>
      <c r="E606" s="10"/>
      <c r="F606" s="35">
        <f t="shared" si="139"/>
        <v>278.5</v>
      </c>
      <c r="G606" s="35">
        <f t="shared" si="139"/>
        <v>278.5</v>
      </c>
      <c r="H606" s="35">
        <f t="shared" si="139"/>
        <v>278.5</v>
      </c>
    </row>
    <row r="607" spans="1:8" ht="78.75" outlineLevel="1" x14ac:dyDescent="0.25">
      <c r="A607" s="17" t="s">
        <v>576</v>
      </c>
      <c r="B607" s="10" t="s">
        <v>181</v>
      </c>
      <c r="C607" s="10" t="s">
        <v>27</v>
      </c>
      <c r="D607" s="10" t="s">
        <v>505</v>
      </c>
      <c r="E607" s="10"/>
      <c r="F607" s="35">
        <f t="shared" si="139"/>
        <v>278.5</v>
      </c>
      <c r="G607" s="35">
        <f t="shared" si="139"/>
        <v>278.5</v>
      </c>
      <c r="H607" s="35">
        <f t="shared" si="139"/>
        <v>278.5</v>
      </c>
    </row>
    <row r="608" spans="1:8" ht="63" outlineLevel="1" x14ac:dyDescent="0.25">
      <c r="A608" s="26" t="s">
        <v>506</v>
      </c>
      <c r="B608" s="10" t="s">
        <v>181</v>
      </c>
      <c r="C608" s="10" t="s">
        <v>27</v>
      </c>
      <c r="D608" s="10" t="s">
        <v>507</v>
      </c>
      <c r="E608" s="10"/>
      <c r="F608" s="35">
        <f t="shared" si="139"/>
        <v>278.5</v>
      </c>
      <c r="G608" s="35">
        <f t="shared" si="139"/>
        <v>278.5</v>
      </c>
      <c r="H608" s="35">
        <f t="shared" si="139"/>
        <v>278.5</v>
      </c>
    </row>
    <row r="609" spans="1:8" ht="47.25" outlineLevel="1" x14ac:dyDescent="0.25">
      <c r="A609" s="26" t="s">
        <v>23</v>
      </c>
      <c r="B609" s="10" t="s">
        <v>181</v>
      </c>
      <c r="C609" s="10" t="s">
        <v>27</v>
      </c>
      <c r="D609" s="10" t="s">
        <v>507</v>
      </c>
      <c r="E609" s="10">
        <v>200</v>
      </c>
      <c r="F609" s="35">
        <v>278.5</v>
      </c>
      <c r="G609" s="35">
        <v>278.5</v>
      </c>
      <c r="H609" s="35">
        <v>278.5</v>
      </c>
    </row>
    <row r="610" spans="1:8" outlineLevel="1" x14ac:dyDescent="0.25">
      <c r="A610" s="13" t="s">
        <v>396</v>
      </c>
      <c r="B610" s="10" t="s">
        <v>181</v>
      </c>
      <c r="C610" s="10" t="s">
        <v>71</v>
      </c>
      <c r="D610" s="10"/>
      <c r="E610" s="10"/>
      <c r="F610" s="35">
        <f>F611+F622</f>
        <v>15437.3</v>
      </c>
      <c r="G610" s="35">
        <f>G611+G622</f>
        <v>14526.599999999999</v>
      </c>
      <c r="H610" s="35">
        <f>H611+H622</f>
        <v>14526.599999999999</v>
      </c>
    </row>
    <row r="611" spans="1:8" outlineLevel="1" x14ac:dyDescent="0.25">
      <c r="A611" s="13" t="s">
        <v>397</v>
      </c>
      <c r="B611" s="10" t="s">
        <v>181</v>
      </c>
      <c r="C611" s="10" t="s">
        <v>398</v>
      </c>
      <c r="D611" s="10"/>
      <c r="E611" s="10"/>
      <c r="F611" s="35">
        <f>F612+F617</f>
        <v>15435.5</v>
      </c>
      <c r="G611" s="35">
        <f>G612+G617</f>
        <v>14524.8</v>
      </c>
      <c r="H611" s="35">
        <f>H612+H617</f>
        <v>14524.8</v>
      </c>
    </row>
    <row r="612" spans="1:8" ht="47.25" outlineLevel="1" x14ac:dyDescent="0.25">
      <c r="A612" s="13" t="s">
        <v>96</v>
      </c>
      <c r="B612" s="10" t="s">
        <v>181</v>
      </c>
      <c r="C612" s="10" t="s">
        <v>398</v>
      </c>
      <c r="D612" s="10" t="s">
        <v>97</v>
      </c>
      <c r="E612" s="10"/>
      <c r="F612" s="35">
        <f t="shared" ref="F612:H615" si="140">F613</f>
        <v>1935.5</v>
      </c>
      <c r="G612" s="35">
        <f t="shared" si="140"/>
        <v>1024.8</v>
      </c>
      <c r="H612" s="35">
        <f t="shared" si="140"/>
        <v>1024.8</v>
      </c>
    </row>
    <row r="613" spans="1:8" outlineLevel="1" x14ac:dyDescent="0.25">
      <c r="A613" s="23" t="s">
        <v>217</v>
      </c>
      <c r="B613" s="10" t="s">
        <v>181</v>
      </c>
      <c r="C613" s="10" t="s">
        <v>398</v>
      </c>
      <c r="D613" s="10" t="s">
        <v>184</v>
      </c>
      <c r="E613" s="10"/>
      <c r="F613" s="35">
        <f t="shared" si="140"/>
        <v>1935.5</v>
      </c>
      <c r="G613" s="35">
        <f t="shared" si="140"/>
        <v>1024.8</v>
      </c>
      <c r="H613" s="35">
        <f t="shared" si="140"/>
        <v>1024.8</v>
      </c>
    </row>
    <row r="614" spans="1:8" ht="126" outlineLevel="1" x14ac:dyDescent="0.25">
      <c r="A614" s="13" t="s">
        <v>501</v>
      </c>
      <c r="B614" s="10" t="s">
        <v>181</v>
      </c>
      <c r="C614" s="10" t="s">
        <v>398</v>
      </c>
      <c r="D614" s="10" t="s">
        <v>502</v>
      </c>
      <c r="E614" s="10"/>
      <c r="F614" s="35">
        <f t="shared" si="140"/>
        <v>1935.5</v>
      </c>
      <c r="G614" s="35">
        <f t="shared" si="140"/>
        <v>1024.8</v>
      </c>
      <c r="H614" s="35">
        <f t="shared" si="140"/>
        <v>1024.8</v>
      </c>
    </row>
    <row r="615" spans="1:8" outlineLevel="1" x14ac:dyDescent="0.25">
      <c r="A615" s="13" t="s">
        <v>508</v>
      </c>
      <c r="B615" s="10" t="s">
        <v>181</v>
      </c>
      <c r="C615" s="10" t="s">
        <v>398</v>
      </c>
      <c r="D615" s="10" t="s">
        <v>509</v>
      </c>
      <c r="E615" s="10"/>
      <c r="F615" s="35">
        <f t="shared" si="140"/>
        <v>1935.5</v>
      </c>
      <c r="G615" s="35">
        <f t="shared" si="140"/>
        <v>1024.8</v>
      </c>
      <c r="H615" s="35">
        <f t="shared" si="140"/>
        <v>1024.8</v>
      </c>
    </row>
    <row r="616" spans="1:8" ht="47.25" outlineLevel="1" x14ac:dyDescent="0.25">
      <c r="A616" s="26" t="s">
        <v>23</v>
      </c>
      <c r="B616" s="10" t="s">
        <v>181</v>
      </c>
      <c r="C616" s="10" t="s">
        <v>398</v>
      </c>
      <c r="D616" s="10" t="s">
        <v>509</v>
      </c>
      <c r="E616" s="10">
        <v>200</v>
      </c>
      <c r="F616" s="35">
        <v>1935.5</v>
      </c>
      <c r="G616" s="35">
        <v>1024.8</v>
      </c>
      <c r="H616" s="35">
        <v>1024.8</v>
      </c>
    </row>
    <row r="617" spans="1:8" ht="78.75" outlineLevel="1" x14ac:dyDescent="0.25">
      <c r="A617" s="17" t="s">
        <v>399</v>
      </c>
      <c r="B617" s="10" t="s">
        <v>181</v>
      </c>
      <c r="C617" s="10" t="s">
        <v>398</v>
      </c>
      <c r="D617" s="10" t="s">
        <v>72</v>
      </c>
      <c r="E617" s="10"/>
      <c r="F617" s="35">
        <f t="shared" ref="F617:H620" si="141">F618</f>
        <v>13500</v>
      </c>
      <c r="G617" s="35">
        <f t="shared" si="141"/>
        <v>13500</v>
      </c>
      <c r="H617" s="35">
        <f t="shared" si="141"/>
        <v>13500</v>
      </c>
    </row>
    <row r="618" spans="1:8" outlineLevel="1" x14ac:dyDescent="0.25">
      <c r="A618" s="26" t="s">
        <v>217</v>
      </c>
      <c r="B618" s="10" t="s">
        <v>181</v>
      </c>
      <c r="C618" s="10" t="s">
        <v>398</v>
      </c>
      <c r="D618" s="10" t="s">
        <v>183</v>
      </c>
      <c r="E618" s="10"/>
      <c r="F618" s="35">
        <f t="shared" si="141"/>
        <v>13500</v>
      </c>
      <c r="G618" s="35">
        <f t="shared" si="141"/>
        <v>13500</v>
      </c>
      <c r="H618" s="35">
        <f t="shared" si="141"/>
        <v>13500</v>
      </c>
    </row>
    <row r="619" spans="1:8" ht="78.75" outlineLevel="1" x14ac:dyDescent="0.25">
      <c r="A619" s="17" t="s">
        <v>576</v>
      </c>
      <c r="B619" s="10" t="s">
        <v>181</v>
      </c>
      <c r="C619" s="10" t="s">
        <v>398</v>
      </c>
      <c r="D619" s="10" t="s">
        <v>505</v>
      </c>
      <c r="E619" s="10"/>
      <c r="F619" s="35">
        <f t="shared" si="141"/>
        <v>13500</v>
      </c>
      <c r="G619" s="35">
        <f t="shared" si="141"/>
        <v>13500</v>
      </c>
      <c r="H619" s="35">
        <f t="shared" si="141"/>
        <v>13500</v>
      </c>
    </row>
    <row r="620" spans="1:8" ht="78.75" outlineLevel="1" x14ac:dyDescent="0.25">
      <c r="A620" s="26" t="s">
        <v>510</v>
      </c>
      <c r="B620" s="10" t="s">
        <v>181</v>
      </c>
      <c r="C620" s="10" t="s">
        <v>398</v>
      </c>
      <c r="D620" s="10" t="s">
        <v>571</v>
      </c>
      <c r="E620" s="10"/>
      <c r="F620" s="35">
        <f t="shared" si="141"/>
        <v>13500</v>
      </c>
      <c r="G620" s="35">
        <f t="shared" si="141"/>
        <v>13500</v>
      </c>
      <c r="H620" s="35">
        <f t="shared" si="141"/>
        <v>13500</v>
      </c>
    </row>
    <row r="621" spans="1:8" ht="47.25" outlineLevel="1" x14ac:dyDescent="0.25">
      <c r="A621" s="26" t="s">
        <v>23</v>
      </c>
      <c r="B621" s="10" t="s">
        <v>181</v>
      </c>
      <c r="C621" s="10" t="s">
        <v>398</v>
      </c>
      <c r="D621" s="10" t="s">
        <v>571</v>
      </c>
      <c r="E621" s="10">
        <v>200</v>
      </c>
      <c r="F621" s="35">
        <v>13500</v>
      </c>
      <c r="G621" s="35">
        <v>13500</v>
      </c>
      <c r="H621" s="35">
        <v>13500</v>
      </c>
    </row>
    <row r="622" spans="1:8" ht="31.5" outlineLevel="1" x14ac:dyDescent="0.25">
      <c r="A622" s="13" t="s">
        <v>73</v>
      </c>
      <c r="B622" s="10" t="s">
        <v>181</v>
      </c>
      <c r="C622" s="10" t="s">
        <v>74</v>
      </c>
      <c r="D622" s="10"/>
      <c r="E622" s="10"/>
      <c r="F622" s="35">
        <f t="shared" ref="F622:H626" si="142">F623</f>
        <v>1.8</v>
      </c>
      <c r="G622" s="35">
        <f t="shared" si="142"/>
        <v>1.8</v>
      </c>
      <c r="H622" s="35">
        <f t="shared" si="142"/>
        <v>1.8</v>
      </c>
    </row>
    <row r="623" spans="1:8" ht="47.25" outlineLevel="1" x14ac:dyDescent="0.25">
      <c r="A623" s="13" t="s">
        <v>96</v>
      </c>
      <c r="B623" s="10" t="s">
        <v>181</v>
      </c>
      <c r="C623" s="10" t="s">
        <v>74</v>
      </c>
      <c r="D623" s="10" t="s">
        <v>97</v>
      </c>
      <c r="E623" s="10"/>
      <c r="F623" s="35">
        <f t="shared" si="142"/>
        <v>1.8</v>
      </c>
      <c r="G623" s="35">
        <f t="shared" si="142"/>
        <v>1.8</v>
      </c>
      <c r="H623" s="35">
        <f t="shared" si="142"/>
        <v>1.8</v>
      </c>
    </row>
    <row r="624" spans="1:8" outlineLevel="1" x14ac:dyDescent="0.25">
      <c r="A624" s="23" t="s">
        <v>217</v>
      </c>
      <c r="B624" s="10" t="s">
        <v>181</v>
      </c>
      <c r="C624" s="10" t="s">
        <v>74</v>
      </c>
      <c r="D624" s="10" t="s">
        <v>184</v>
      </c>
      <c r="E624" s="10"/>
      <c r="F624" s="35">
        <f t="shared" si="142"/>
        <v>1.8</v>
      </c>
      <c r="G624" s="35">
        <f t="shared" si="142"/>
        <v>1.8</v>
      </c>
      <c r="H624" s="35">
        <f t="shared" si="142"/>
        <v>1.8</v>
      </c>
    </row>
    <row r="625" spans="1:8" ht="126" outlineLevel="1" x14ac:dyDescent="0.25">
      <c r="A625" s="13" t="s">
        <v>501</v>
      </c>
      <c r="B625" s="10" t="s">
        <v>181</v>
      </c>
      <c r="C625" s="10" t="s">
        <v>74</v>
      </c>
      <c r="D625" s="10" t="s">
        <v>502</v>
      </c>
      <c r="E625" s="10"/>
      <c r="F625" s="35">
        <f t="shared" si="142"/>
        <v>1.8</v>
      </c>
      <c r="G625" s="35">
        <f t="shared" si="142"/>
        <v>1.8</v>
      </c>
      <c r="H625" s="35">
        <f t="shared" si="142"/>
        <v>1.8</v>
      </c>
    </row>
    <row r="626" spans="1:8" ht="139.5" customHeight="1" outlineLevel="1" x14ac:dyDescent="0.25">
      <c r="A626" s="26" t="s">
        <v>511</v>
      </c>
      <c r="B626" s="10" t="s">
        <v>181</v>
      </c>
      <c r="C626" s="10" t="s">
        <v>74</v>
      </c>
      <c r="D626" s="10" t="s">
        <v>512</v>
      </c>
      <c r="E626" s="10"/>
      <c r="F626" s="35">
        <f t="shared" si="142"/>
        <v>1.8</v>
      </c>
      <c r="G626" s="35">
        <f t="shared" si="142"/>
        <v>1.8</v>
      </c>
      <c r="H626" s="35">
        <f t="shared" si="142"/>
        <v>1.8</v>
      </c>
    </row>
    <row r="627" spans="1:8" ht="47.25" outlineLevel="1" x14ac:dyDescent="0.25">
      <c r="A627" s="26" t="s">
        <v>23</v>
      </c>
      <c r="B627" s="10" t="s">
        <v>181</v>
      </c>
      <c r="C627" s="10" t="s">
        <v>74</v>
      </c>
      <c r="D627" s="10" t="s">
        <v>512</v>
      </c>
      <c r="E627" s="10">
        <v>200</v>
      </c>
      <c r="F627" s="35">
        <v>1.8</v>
      </c>
      <c r="G627" s="35">
        <v>1.8</v>
      </c>
      <c r="H627" s="35">
        <v>1.8</v>
      </c>
    </row>
    <row r="628" spans="1:8" outlineLevel="1" x14ac:dyDescent="0.25">
      <c r="A628" s="13" t="s">
        <v>31</v>
      </c>
      <c r="B628" s="10" t="s">
        <v>181</v>
      </c>
      <c r="C628" s="10" t="s">
        <v>32</v>
      </c>
      <c r="D628" s="10"/>
      <c r="E628" s="10"/>
      <c r="F628" s="35">
        <f>F629+F639</f>
        <v>85046.700000000012</v>
      </c>
      <c r="G628" s="35">
        <f>G629+G639</f>
        <v>111269.70000000001</v>
      </c>
      <c r="H628" s="35">
        <f>H629+H639</f>
        <v>111269.70000000001</v>
      </c>
    </row>
    <row r="629" spans="1:8" outlineLevel="1" x14ac:dyDescent="0.25">
      <c r="A629" s="13" t="s">
        <v>33</v>
      </c>
      <c r="B629" s="10" t="s">
        <v>181</v>
      </c>
      <c r="C629" s="10" t="s">
        <v>34</v>
      </c>
      <c r="D629" s="10"/>
      <c r="E629" s="10"/>
      <c r="F629" s="35">
        <f t="shared" ref="F629:H631" si="143">F630</f>
        <v>32852.800000000003</v>
      </c>
      <c r="G629" s="35">
        <f t="shared" si="143"/>
        <v>31542.1</v>
      </c>
      <c r="H629" s="35">
        <f t="shared" si="143"/>
        <v>31542.1</v>
      </c>
    </row>
    <row r="630" spans="1:8" ht="47.25" outlineLevel="1" x14ac:dyDescent="0.25">
      <c r="A630" s="13" t="s">
        <v>96</v>
      </c>
      <c r="B630" s="10" t="s">
        <v>181</v>
      </c>
      <c r="C630" s="10" t="s">
        <v>34</v>
      </c>
      <c r="D630" s="10" t="s">
        <v>97</v>
      </c>
      <c r="E630" s="10"/>
      <c r="F630" s="35">
        <f t="shared" si="143"/>
        <v>32852.800000000003</v>
      </c>
      <c r="G630" s="35">
        <f t="shared" si="143"/>
        <v>31542.1</v>
      </c>
      <c r="H630" s="35">
        <f t="shared" si="143"/>
        <v>31542.1</v>
      </c>
    </row>
    <row r="631" spans="1:8" ht="31.5" outlineLevel="1" x14ac:dyDescent="0.25">
      <c r="A631" s="13" t="s">
        <v>203</v>
      </c>
      <c r="B631" s="10" t="s">
        <v>181</v>
      </c>
      <c r="C631" s="10" t="s">
        <v>34</v>
      </c>
      <c r="D631" s="10" t="s">
        <v>513</v>
      </c>
      <c r="E631" s="10"/>
      <c r="F631" s="35">
        <f t="shared" si="143"/>
        <v>32852.800000000003</v>
      </c>
      <c r="G631" s="35">
        <f t="shared" si="143"/>
        <v>31542.1</v>
      </c>
      <c r="H631" s="35">
        <f t="shared" si="143"/>
        <v>31542.1</v>
      </c>
    </row>
    <row r="632" spans="1:8" ht="47.25" outlineLevel="1" x14ac:dyDescent="0.25">
      <c r="A632" s="13" t="s">
        <v>575</v>
      </c>
      <c r="B632" s="10" t="s">
        <v>181</v>
      </c>
      <c r="C632" s="10" t="s">
        <v>34</v>
      </c>
      <c r="D632" s="10" t="s">
        <v>514</v>
      </c>
      <c r="E632" s="10"/>
      <c r="F632" s="35">
        <f>F633+F635+F637</f>
        <v>32852.800000000003</v>
      </c>
      <c r="G632" s="35">
        <f>G633+G635+G637</f>
        <v>31542.1</v>
      </c>
      <c r="H632" s="35">
        <f>H633+H635+H637</f>
        <v>31542.1</v>
      </c>
    </row>
    <row r="633" spans="1:8" ht="78.75" outlineLevel="1" x14ac:dyDescent="0.25">
      <c r="A633" s="13" t="s">
        <v>515</v>
      </c>
      <c r="B633" s="10" t="s">
        <v>181</v>
      </c>
      <c r="C633" s="10" t="s">
        <v>516</v>
      </c>
      <c r="D633" s="10" t="s">
        <v>517</v>
      </c>
      <c r="E633" s="10"/>
      <c r="F633" s="35">
        <f>F634</f>
        <v>1675.6</v>
      </c>
      <c r="G633" s="35">
        <f>G634</f>
        <v>335.1</v>
      </c>
      <c r="H633" s="35">
        <f>H634</f>
        <v>335.1</v>
      </c>
    </row>
    <row r="634" spans="1:8" ht="31.5" outlineLevel="1" x14ac:dyDescent="0.25">
      <c r="A634" s="13" t="s">
        <v>30</v>
      </c>
      <c r="B634" s="10" t="s">
        <v>181</v>
      </c>
      <c r="C634" s="10" t="s">
        <v>516</v>
      </c>
      <c r="D634" s="10" t="s">
        <v>517</v>
      </c>
      <c r="E634" s="10">
        <v>300</v>
      </c>
      <c r="F634" s="35">
        <v>1675.6</v>
      </c>
      <c r="G634" s="35">
        <v>335.1</v>
      </c>
      <c r="H634" s="35">
        <v>335.1</v>
      </c>
    </row>
    <row r="635" spans="1:8" ht="31.5" outlineLevel="1" x14ac:dyDescent="0.25">
      <c r="A635" s="13" t="s">
        <v>518</v>
      </c>
      <c r="B635" s="10" t="s">
        <v>181</v>
      </c>
      <c r="C635" s="10" t="s">
        <v>34</v>
      </c>
      <c r="D635" s="10" t="s">
        <v>519</v>
      </c>
      <c r="E635" s="10"/>
      <c r="F635" s="35">
        <f>F636</f>
        <v>5677.2</v>
      </c>
      <c r="G635" s="35">
        <f>G636</f>
        <v>5707</v>
      </c>
      <c r="H635" s="35">
        <f>H636</f>
        <v>5707</v>
      </c>
    </row>
    <row r="636" spans="1:8" ht="31.5" outlineLevel="1" x14ac:dyDescent="0.25">
      <c r="A636" s="13" t="s">
        <v>30</v>
      </c>
      <c r="B636" s="10" t="s">
        <v>181</v>
      </c>
      <c r="C636" s="10" t="s">
        <v>34</v>
      </c>
      <c r="D636" s="10" t="s">
        <v>519</v>
      </c>
      <c r="E636" s="10">
        <v>300</v>
      </c>
      <c r="F636" s="35">
        <v>5677.2</v>
      </c>
      <c r="G636" s="35">
        <v>5707</v>
      </c>
      <c r="H636" s="35">
        <v>5707</v>
      </c>
    </row>
    <row r="637" spans="1:8" ht="110.25" outlineLevel="1" x14ac:dyDescent="0.25">
      <c r="A637" s="26" t="s">
        <v>520</v>
      </c>
      <c r="B637" s="10" t="s">
        <v>181</v>
      </c>
      <c r="C637" s="10" t="s">
        <v>34</v>
      </c>
      <c r="D637" s="10" t="s">
        <v>521</v>
      </c>
      <c r="E637" s="10"/>
      <c r="F637" s="35">
        <f>F638</f>
        <v>25500</v>
      </c>
      <c r="G637" s="35">
        <f>G638</f>
        <v>25500</v>
      </c>
      <c r="H637" s="35">
        <f>H638</f>
        <v>25500</v>
      </c>
    </row>
    <row r="638" spans="1:8" ht="31.5" outlineLevel="1" x14ac:dyDescent="0.25">
      <c r="A638" s="13" t="s">
        <v>30</v>
      </c>
      <c r="B638" s="10" t="s">
        <v>181</v>
      </c>
      <c r="C638" s="10" t="s">
        <v>34</v>
      </c>
      <c r="D638" s="10" t="s">
        <v>521</v>
      </c>
      <c r="E638" s="10">
        <v>300</v>
      </c>
      <c r="F638" s="35">
        <v>25500</v>
      </c>
      <c r="G638" s="35">
        <v>25500</v>
      </c>
      <c r="H638" s="35">
        <v>25500</v>
      </c>
    </row>
    <row r="639" spans="1:8" outlineLevel="1" x14ac:dyDescent="0.25">
      <c r="A639" s="13" t="s">
        <v>94</v>
      </c>
      <c r="B639" s="10" t="s">
        <v>181</v>
      </c>
      <c r="C639" s="10" t="s">
        <v>95</v>
      </c>
      <c r="D639" s="10"/>
      <c r="E639" s="10"/>
      <c r="F639" s="35">
        <f>F640</f>
        <v>52193.9</v>
      </c>
      <c r="G639" s="35">
        <f>G640</f>
        <v>79727.600000000006</v>
      </c>
      <c r="H639" s="35">
        <f>H640</f>
        <v>79727.600000000006</v>
      </c>
    </row>
    <row r="640" spans="1:8" ht="47.25" outlineLevel="1" x14ac:dyDescent="0.25">
      <c r="A640" s="13" t="s">
        <v>96</v>
      </c>
      <c r="B640" s="10" t="s">
        <v>181</v>
      </c>
      <c r="C640" s="10" t="s">
        <v>95</v>
      </c>
      <c r="D640" s="10" t="s">
        <v>97</v>
      </c>
      <c r="E640" s="10"/>
      <c r="F640" s="35">
        <f>F641+F645</f>
        <v>52193.9</v>
      </c>
      <c r="G640" s="35">
        <f>G641+G645</f>
        <v>79727.600000000006</v>
      </c>
      <c r="H640" s="35">
        <f>H641+H645</f>
        <v>79727.600000000006</v>
      </c>
    </row>
    <row r="641" spans="1:8" ht="31.5" outlineLevel="1" x14ac:dyDescent="0.25">
      <c r="A641" s="13" t="s">
        <v>203</v>
      </c>
      <c r="B641" s="10" t="s">
        <v>181</v>
      </c>
      <c r="C641" s="10" t="s">
        <v>95</v>
      </c>
      <c r="D641" s="10" t="s">
        <v>513</v>
      </c>
      <c r="E641" s="10"/>
      <c r="F641" s="35">
        <f t="shared" ref="F641:H643" si="144">F642</f>
        <v>51718.400000000001</v>
      </c>
      <c r="G641" s="35">
        <f t="shared" si="144"/>
        <v>79252.100000000006</v>
      </c>
      <c r="H641" s="35">
        <f t="shared" si="144"/>
        <v>79252.100000000006</v>
      </c>
    </row>
    <row r="642" spans="1:8" ht="47.25" outlineLevel="1" x14ac:dyDescent="0.25">
      <c r="A642" s="13" t="s">
        <v>575</v>
      </c>
      <c r="B642" s="10" t="s">
        <v>181</v>
      </c>
      <c r="C642" s="10" t="s">
        <v>95</v>
      </c>
      <c r="D642" s="10" t="s">
        <v>514</v>
      </c>
      <c r="E642" s="10"/>
      <c r="F642" s="35">
        <f t="shared" si="144"/>
        <v>51718.400000000001</v>
      </c>
      <c r="G642" s="35">
        <f t="shared" si="144"/>
        <v>79252.100000000006</v>
      </c>
      <c r="H642" s="35">
        <f t="shared" si="144"/>
        <v>79252.100000000006</v>
      </c>
    </row>
    <row r="643" spans="1:8" ht="78.75" outlineLevel="1" x14ac:dyDescent="0.25">
      <c r="A643" s="15" t="s">
        <v>522</v>
      </c>
      <c r="B643" s="10" t="s">
        <v>181</v>
      </c>
      <c r="C643" s="10" t="s">
        <v>95</v>
      </c>
      <c r="D643" s="10" t="s">
        <v>523</v>
      </c>
      <c r="E643" s="10"/>
      <c r="F643" s="35">
        <f t="shared" si="144"/>
        <v>51718.400000000001</v>
      </c>
      <c r="G643" s="35">
        <f t="shared" si="144"/>
        <v>79252.100000000006</v>
      </c>
      <c r="H643" s="35">
        <f t="shared" si="144"/>
        <v>79252.100000000006</v>
      </c>
    </row>
    <row r="644" spans="1:8" ht="47.25" outlineLevel="1" x14ac:dyDescent="0.25">
      <c r="A644" s="15" t="s">
        <v>359</v>
      </c>
      <c r="B644" s="36" t="s">
        <v>181</v>
      </c>
      <c r="C644" s="36" t="s">
        <v>95</v>
      </c>
      <c r="D644" s="36" t="s">
        <v>523</v>
      </c>
      <c r="E644" s="36" t="s">
        <v>524</v>
      </c>
      <c r="F644" s="35">
        <v>51718.400000000001</v>
      </c>
      <c r="G644" s="35">
        <v>79252.100000000006</v>
      </c>
      <c r="H644" s="35">
        <v>79252.100000000006</v>
      </c>
    </row>
    <row r="645" spans="1:8" outlineLevel="1" x14ac:dyDescent="0.25">
      <c r="A645" s="15" t="s">
        <v>217</v>
      </c>
      <c r="B645" s="36" t="s">
        <v>181</v>
      </c>
      <c r="C645" s="36" t="s">
        <v>95</v>
      </c>
      <c r="D645" s="36" t="s">
        <v>184</v>
      </c>
      <c r="E645" s="36"/>
      <c r="F645" s="35">
        <f t="shared" ref="F645:H647" si="145">F646</f>
        <v>475.5</v>
      </c>
      <c r="G645" s="35">
        <f t="shared" si="145"/>
        <v>475.5</v>
      </c>
      <c r="H645" s="35">
        <f t="shared" si="145"/>
        <v>475.5</v>
      </c>
    </row>
    <row r="646" spans="1:8" ht="78.75" outlineLevel="1" x14ac:dyDescent="0.25">
      <c r="A646" s="15" t="s">
        <v>557</v>
      </c>
      <c r="B646" s="36" t="s">
        <v>181</v>
      </c>
      <c r="C646" s="36" t="s">
        <v>95</v>
      </c>
      <c r="D646" s="36" t="s">
        <v>438</v>
      </c>
      <c r="E646" s="36"/>
      <c r="F646" s="35">
        <f t="shared" si="145"/>
        <v>475.5</v>
      </c>
      <c r="G646" s="35">
        <f t="shared" si="145"/>
        <v>475.5</v>
      </c>
      <c r="H646" s="35">
        <f t="shared" si="145"/>
        <v>475.5</v>
      </c>
    </row>
    <row r="647" spans="1:8" ht="94.5" outlineLevel="1" x14ac:dyDescent="0.25">
      <c r="A647" s="15" t="s">
        <v>525</v>
      </c>
      <c r="B647" s="36" t="s">
        <v>181</v>
      </c>
      <c r="C647" s="36" t="s">
        <v>95</v>
      </c>
      <c r="D647" s="36" t="s">
        <v>526</v>
      </c>
      <c r="E647" s="36"/>
      <c r="F647" s="35">
        <f t="shared" si="145"/>
        <v>475.5</v>
      </c>
      <c r="G647" s="35">
        <f t="shared" si="145"/>
        <v>475.5</v>
      </c>
      <c r="H647" s="35">
        <f t="shared" si="145"/>
        <v>475.5</v>
      </c>
    </row>
    <row r="648" spans="1:8" ht="47.25" outlineLevel="1" x14ac:dyDescent="0.25">
      <c r="A648" s="13" t="s">
        <v>23</v>
      </c>
      <c r="B648" s="36" t="s">
        <v>181</v>
      </c>
      <c r="C648" s="36" t="s">
        <v>95</v>
      </c>
      <c r="D648" s="36" t="s">
        <v>526</v>
      </c>
      <c r="E648" s="36" t="s">
        <v>56</v>
      </c>
      <c r="F648" s="35">
        <v>475.5</v>
      </c>
      <c r="G648" s="35">
        <v>475.5</v>
      </c>
      <c r="H648" s="35">
        <v>475.5</v>
      </c>
    </row>
    <row r="649" spans="1:8" ht="31.5" x14ac:dyDescent="0.25">
      <c r="A649" s="8" t="s">
        <v>185</v>
      </c>
      <c r="B649" s="11" t="s">
        <v>186</v>
      </c>
      <c r="C649" s="10" t="s">
        <v>39</v>
      </c>
      <c r="D649" s="11"/>
      <c r="E649" s="12"/>
      <c r="F649" s="34">
        <f t="shared" ref="F649:H652" si="146">F650</f>
        <v>30968</v>
      </c>
      <c r="G649" s="34">
        <f t="shared" si="146"/>
        <v>31919.9</v>
      </c>
      <c r="H649" s="34">
        <f t="shared" si="146"/>
        <v>31919.9</v>
      </c>
    </row>
    <row r="650" spans="1:8" outlineLevel="1" x14ac:dyDescent="0.25">
      <c r="A650" s="13" t="s">
        <v>8</v>
      </c>
      <c r="B650" s="10" t="s">
        <v>186</v>
      </c>
      <c r="C650" s="10" t="s">
        <v>9</v>
      </c>
      <c r="D650" s="10"/>
      <c r="E650" s="12"/>
      <c r="F650" s="35">
        <f t="shared" si="146"/>
        <v>30968</v>
      </c>
      <c r="G650" s="35">
        <f t="shared" si="146"/>
        <v>31919.9</v>
      </c>
      <c r="H650" s="35">
        <f t="shared" si="146"/>
        <v>31919.9</v>
      </c>
    </row>
    <row r="651" spans="1:8" ht="63" outlineLevel="1" x14ac:dyDescent="0.25">
      <c r="A651" s="13" t="s">
        <v>187</v>
      </c>
      <c r="B651" s="10" t="s">
        <v>186</v>
      </c>
      <c r="C651" s="10" t="s">
        <v>118</v>
      </c>
      <c r="D651" s="10"/>
      <c r="E651" s="12"/>
      <c r="F651" s="35">
        <f t="shared" si="146"/>
        <v>30968</v>
      </c>
      <c r="G651" s="35">
        <f t="shared" si="146"/>
        <v>31919.9</v>
      </c>
      <c r="H651" s="35">
        <f t="shared" si="146"/>
        <v>31919.9</v>
      </c>
    </row>
    <row r="652" spans="1:8" outlineLevel="1" x14ac:dyDescent="0.25">
      <c r="A652" s="13" t="s">
        <v>12</v>
      </c>
      <c r="B652" s="10" t="s">
        <v>186</v>
      </c>
      <c r="C652" s="10" t="s">
        <v>118</v>
      </c>
      <c r="D652" s="10" t="s">
        <v>13</v>
      </c>
      <c r="E652" s="12"/>
      <c r="F652" s="35">
        <f t="shared" si="146"/>
        <v>30968</v>
      </c>
      <c r="G652" s="35">
        <f t="shared" si="146"/>
        <v>31919.9</v>
      </c>
      <c r="H652" s="35">
        <f t="shared" si="146"/>
        <v>31919.9</v>
      </c>
    </row>
    <row r="653" spans="1:8" ht="47.25" outlineLevel="1" x14ac:dyDescent="0.25">
      <c r="A653" s="26" t="s">
        <v>206</v>
      </c>
      <c r="B653" s="10" t="s">
        <v>186</v>
      </c>
      <c r="C653" s="10" t="s">
        <v>118</v>
      </c>
      <c r="D653" s="10" t="s">
        <v>45</v>
      </c>
      <c r="E653" s="37"/>
      <c r="F653" s="35">
        <f>F654+F655+F656</f>
        <v>30968</v>
      </c>
      <c r="G653" s="35">
        <f>G654+G655+G656</f>
        <v>31919.9</v>
      </c>
      <c r="H653" s="35">
        <f>H654+H655+H656</f>
        <v>31919.9</v>
      </c>
    </row>
    <row r="654" spans="1:8" ht="94.5" outlineLevel="1" x14ac:dyDescent="0.25">
      <c r="A654" s="13" t="s">
        <v>182</v>
      </c>
      <c r="B654" s="10" t="s">
        <v>186</v>
      </c>
      <c r="C654" s="10" t="s">
        <v>118</v>
      </c>
      <c r="D654" s="10" t="s">
        <v>45</v>
      </c>
      <c r="E654" s="12">
        <v>100</v>
      </c>
      <c r="F654" s="35">
        <f>28519+395</f>
        <v>28914</v>
      </c>
      <c r="G654" s="35">
        <f>29470.9+395</f>
        <v>29865.9</v>
      </c>
      <c r="H654" s="35">
        <f>29470.9+395</f>
        <v>29865.9</v>
      </c>
    </row>
    <row r="655" spans="1:8" ht="47.25" outlineLevel="1" x14ac:dyDescent="0.25">
      <c r="A655" s="13" t="s">
        <v>23</v>
      </c>
      <c r="B655" s="10" t="s">
        <v>186</v>
      </c>
      <c r="C655" s="10" t="s">
        <v>118</v>
      </c>
      <c r="D655" s="10" t="s">
        <v>45</v>
      </c>
      <c r="E655" s="12">
        <v>200</v>
      </c>
      <c r="F655" s="35">
        <v>2000</v>
      </c>
      <c r="G655" s="35">
        <v>2000</v>
      </c>
      <c r="H655" s="35">
        <v>2000</v>
      </c>
    </row>
    <row r="656" spans="1:8" outlineLevel="1" x14ac:dyDescent="0.25">
      <c r="A656" s="26" t="s">
        <v>46</v>
      </c>
      <c r="B656" s="10" t="s">
        <v>186</v>
      </c>
      <c r="C656" s="10" t="s">
        <v>118</v>
      </c>
      <c r="D656" s="10" t="s">
        <v>45</v>
      </c>
      <c r="E656" s="12">
        <v>800</v>
      </c>
      <c r="F656" s="35">
        <v>54</v>
      </c>
      <c r="G656" s="35">
        <v>54</v>
      </c>
      <c r="H656" s="35">
        <v>54</v>
      </c>
    </row>
    <row r="657" spans="1:8" x14ac:dyDescent="0.25">
      <c r="A657" s="4"/>
      <c r="B657" s="5"/>
      <c r="C657" s="5"/>
      <c r="D657" s="5"/>
      <c r="E657" s="5"/>
      <c r="F657" s="35"/>
      <c r="G657" s="35"/>
      <c r="H657" s="35"/>
    </row>
    <row r="658" spans="1:8" s="3" customFormat="1" x14ac:dyDescent="0.25">
      <c r="A658" s="38" t="s">
        <v>188</v>
      </c>
      <c r="B658" s="64"/>
      <c r="C658" s="64"/>
      <c r="D658" s="64"/>
      <c r="E658" s="64"/>
      <c r="F658" s="34">
        <f>F11+F32+F264+F280+F404+F554+F592+F649</f>
        <v>10441036.699999999</v>
      </c>
      <c r="G658" s="34">
        <f>G11+G32+G264+G280+G404+G554+G592+G649</f>
        <v>10157967.200000001</v>
      </c>
      <c r="H658" s="34">
        <f>H11+H32+H264+H280+H404+H554+H592+H649</f>
        <v>9949927.7999999989</v>
      </c>
    </row>
    <row r="660" spans="1:8" x14ac:dyDescent="0.25">
      <c r="F660" s="35"/>
      <c r="G660" s="35"/>
      <c r="H660" s="35"/>
    </row>
    <row r="661" spans="1:8" x14ac:dyDescent="0.25">
      <c r="A661" s="41"/>
      <c r="F661" s="34"/>
      <c r="G661" s="34"/>
      <c r="H661" s="34"/>
    </row>
    <row r="663" spans="1:8" x14ac:dyDescent="0.25">
      <c r="F663" s="35"/>
      <c r="G663" s="35"/>
      <c r="H663" s="35"/>
    </row>
    <row r="664" spans="1:8" x14ac:dyDescent="0.25">
      <c r="F664" s="42"/>
      <c r="G664" s="42"/>
      <c r="H664" s="42"/>
    </row>
    <row r="665" spans="1:8" x14ac:dyDescent="0.25">
      <c r="F665" s="42"/>
      <c r="G665" s="42"/>
      <c r="H665" s="42"/>
    </row>
    <row r="667" spans="1:8" x14ac:dyDescent="0.25">
      <c r="C667" s="10"/>
      <c r="F667" s="42"/>
      <c r="G667" s="42"/>
      <c r="H667" s="42"/>
    </row>
    <row r="668" spans="1:8" x14ac:dyDescent="0.25">
      <c r="C668" s="10"/>
      <c r="F668" s="42"/>
      <c r="G668" s="42"/>
      <c r="H668" s="42"/>
    </row>
    <row r="669" spans="1:8" x14ac:dyDescent="0.25">
      <c r="C669" s="10"/>
      <c r="F669" s="42"/>
      <c r="G669" s="42"/>
      <c r="H669" s="42"/>
    </row>
    <row r="670" spans="1:8" x14ac:dyDescent="0.25">
      <c r="C670" s="10"/>
      <c r="F670" s="42"/>
      <c r="G670" s="42"/>
      <c r="H670" s="42"/>
    </row>
    <row r="671" spans="1:8" x14ac:dyDescent="0.25">
      <c r="C671" s="10"/>
      <c r="F671" s="42"/>
      <c r="G671" s="42"/>
      <c r="H671" s="42"/>
    </row>
    <row r="672" spans="1:8" x14ac:dyDescent="0.25">
      <c r="C672" s="10"/>
      <c r="F672" s="42"/>
      <c r="G672" s="42"/>
      <c r="H672" s="42"/>
    </row>
    <row r="673" spans="3:8" x14ac:dyDescent="0.25">
      <c r="C673" s="10"/>
      <c r="F673" s="42"/>
      <c r="G673" s="42"/>
      <c r="H673" s="42"/>
    </row>
    <row r="674" spans="3:8" x14ac:dyDescent="0.25">
      <c r="C674" s="10"/>
      <c r="F674" s="42"/>
      <c r="G674" s="42"/>
      <c r="H674" s="42"/>
    </row>
    <row r="675" spans="3:8" x14ac:dyDescent="0.25">
      <c r="C675" s="10"/>
      <c r="F675" s="42"/>
      <c r="G675" s="42"/>
      <c r="H675" s="42"/>
    </row>
    <row r="676" spans="3:8" x14ac:dyDescent="0.25">
      <c r="C676" s="10"/>
      <c r="F676" s="42"/>
      <c r="G676" s="42"/>
      <c r="H676" s="42"/>
    </row>
    <row r="677" spans="3:8" x14ac:dyDescent="0.25">
      <c r="C677" s="10"/>
      <c r="F677" s="42"/>
      <c r="G677" s="42"/>
      <c r="H677" s="42"/>
    </row>
    <row r="678" spans="3:8" x14ac:dyDescent="0.25">
      <c r="C678" s="10"/>
      <c r="F678" s="42"/>
      <c r="G678" s="42"/>
      <c r="H678" s="42"/>
    </row>
    <row r="679" spans="3:8" x14ac:dyDescent="0.25">
      <c r="C679" s="10"/>
      <c r="F679" s="42"/>
      <c r="G679" s="42"/>
      <c r="H679" s="42"/>
    </row>
    <row r="680" spans="3:8" x14ac:dyDescent="0.25">
      <c r="C680" s="10"/>
      <c r="F680" s="42"/>
      <c r="G680" s="42"/>
      <c r="H680" s="42"/>
    </row>
    <row r="681" spans="3:8" x14ac:dyDescent="0.25">
      <c r="C681" s="10"/>
      <c r="F681" s="42"/>
      <c r="G681" s="42"/>
      <c r="H681" s="42"/>
    </row>
    <row r="682" spans="3:8" x14ac:dyDescent="0.25">
      <c r="C682" s="10"/>
      <c r="F682" s="42"/>
      <c r="G682" s="42"/>
      <c r="H682" s="42"/>
    </row>
    <row r="683" spans="3:8" x14ac:dyDescent="0.25">
      <c r="C683" s="10"/>
      <c r="F683" s="42"/>
      <c r="G683" s="42"/>
      <c r="H683" s="42"/>
    </row>
    <row r="684" spans="3:8" x14ac:dyDescent="0.25">
      <c r="C684" s="10"/>
      <c r="F684" s="42"/>
      <c r="G684" s="42"/>
      <c r="H684" s="42"/>
    </row>
    <row r="685" spans="3:8" x14ac:dyDescent="0.25">
      <c r="C685" s="10"/>
      <c r="F685" s="42"/>
      <c r="G685" s="42"/>
      <c r="H685" s="42"/>
    </row>
    <row r="686" spans="3:8" x14ac:dyDescent="0.25">
      <c r="C686" s="10"/>
      <c r="F686" s="42"/>
      <c r="G686" s="42"/>
      <c r="H686" s="42"/>
    </row>
    <row r="687" spans="3:8" x14ac:dyDescent="0.25">
      <c r="C687" s="10"/>
      <c r="F687" s="43"/>
      <c r="G687" s="43"/>
      <c r="H687" s="43"/>
    </row>
    <row r="688" spans="3:8" x14ac:dyDescent="0.25">
      <c r="C688" s="10"/>
      <c r="F688" s="42"/>
      <c r="G688" s="42"/>
      <c r="H688" s="42"/>
    </row>
    <row r="689" spans="3:8" x14ac:dyDescent="0.25">
      <c r="C689" s="10"/>
      <c r="F689" s="42"/>
      <c r="G689" s="42"/>
      <c r="H689" s="42"/>
    </row>
    <row r="690" spans="3:8" x14ac:dyDescent="0.25">
      <c r="C690" s="10"/>
      <c r="F690" s="43"/>
      <c r="G690" s="43"/>
      <c r="H690" s="43"/>
    </row>
    <row r="691" spans="3:8" x14ac:dyDescent="0.25">
      <c r="C691" s="10"/>
      <c r="F691" s="42"/>
      <c r="G691" s="42"/>
      <c r="H691" s="42"/>
    </row>
    <row r="692" spans="3:8" x14ac:dyDescent="0.25">
      <c r="C692" s="10"/>
      <c r="F692" s="42"/>
      <c r="G692" s="42"/>
      <c r="H692" s="42"/>
    </row>
    <row r="693" spans="3:8" x14ac:dyDescent="0.25">
      <c r="C693" s="10"/>
      <c r="F693" s="43"/>
      <c r="G693" s="43"/>
      <c r="H693" s="43"/>
    </row>
    <row r="694" spans="3:8" x14ac:dyDescent="0.25">
      <c r="C694" s="10"/>
      <c r="F694" s="43"/>
      <c r="G694" s="43"/>
      <c r="H694" s="43"/>
    </row>
    <row r="695" spans="3:8" x14ac:dyDescent="0.25">
      <c r="C695" s="10"/>
      <c r="F695" s="43"/>
      <c r="G695" s="43"/>
      <c r="H695" s="43"/>
    </row>
    <row r="696" spans="3:8" x14ac:dyDescent="0.25">
      <c r="C696" s="10"/>
      <c r="F696" s="42"/>
      <c r="G696" s="42"/>
      <c r="H696" s="42"/>
    </row>
    <row r="697" spans="3:8" x14ac:dyDescent="0.25">
      <c r="C697" s="10"/>
      <c r="F697" s="42"/>
      <c r="G697" s="42"/>
      <c r="H697" s="42"/>
    </row>
    <row r="698" spans="3:8" x14ac:dyDescent="0.25">
      <c r="C698" s="10"/>
      <c r="F698" s="42"/>
      <c r="G698" s="42"/>
      <c r="H698" s="42"/>
    </row>
    <row r="699" spans="3:8" x14ac:dyDescent="0.25">
      <c r="C699" s="10"/>
      <c r="F699" s="42"/>
      <c r="G699" s="42"/>
      <c r="H699" s="42"/>
    </row>
    <row r="700" spans="3:8" x14ac:dyDescent="0.25">
      <c r="C700" s="10"/>
      <c r="F700" s="42"/>
      <c r="G700" s="42"/>
      <c r="H700" s="42"/>
    </row>
    <row r="701" spans="3:8" x14ac:dyDescent="0.25">
      <c r="C701" s="10"/>
      <c r="F701" s="42"/>
      <c r="G701" s="42"/>
      <c r="H701" s="42"/>
    </row>
    <row r="702" spans="3:8" x14ac:dyDescent="0.25">
      <c r="C702" s="10"/>
      <c r="F702" s="42"/>
      <c r="G702" s="42"/>
      <c r="H702" s="42"/>
    </row>
    <row r="703" spans="3:8" x14ac:dyDescent="0.25">
      <c r="C703" s="10"/>
      <c r="F703" s="42"/>
      <c r="G703" s="42"/>
      <c r="H703" s="42"/>
    </row>
    <row r="704" spans="3:8" x14ac:dyDescent="0.25">
      <c r="C704" s="10"/>
      <c r="F704" s="42"/>
      <c r="G704" s="42"/>
      <c r="H704" s="42"/>
    </row>
    <row r="705" spans="3:8" x14ac:dyDescent="0.25">
      <c r="C705" s="10"/>
      <c r="F705" s="42"/>
      <c r="G705" s="42"/>
      <c r="H705" s="42"/>
    </row>
    <row r="706" spans="3:8" x14ac:dyDescent="0.25">
      <c r="F706" s="43"/>
      <c r="G706" s="43"/>
      <c r="H706" s="43"/>
    </row>
    <row r="707" spans="3:8" x14ac:dyDescent="0.25">
      <c r="C707" s="10"/>
    </row>
    <row r="708" spans="3:8" x14ac:dyDescent="0.25">
      <c r="C708" s="10"/>
    </row>
    <row r="709" spans="3:8" x14ac:dyDescent="0.25">
      <c r="C709" s="10"/>
    </row>
    <row r="710" spans="3:8" x14ac:dyDescent="0.25">
      <c r="C710" s="10"/>
    </row>
    <row r="711" spans="3:8" x14ac:dyDescent="0.25">
      <c r="C711" s="10"/>
    </row>
    <row r="712" spans="3:8" x14ac:dyDescent="0.25">
      <c r="C712" s="10"/>
    </row>
  </sheetData>
  <customSheetViews>
    <customSheetView guid="{10A22402-33F8-44F0-AEF9-6F20B3400B07}" scale="75" showPageBreaks="1" fitToPage="1" printArea="1" showAutoFilter="1">
      <pane xSplit="1" ySplit="10" topLeftCell="B11" activePane="bottomRight" state="frozen"/>
      <selection pane="bottomRight" activeCell="B11" sqref="B11"/>
      <pageMargins left="0.70866141732283472" right="0.31496062992125984" top="0.55118110236220474" bottom="0.35433070866141736" header="0.31496062992125984" footer="0.31496062992125984"/>
      <pageSetup paperSize="9" scale="71" fitToHeight="0" orientation="portrait" horizontalDpi="4294967295" verticalDpi="4294967295" r:id="rId1"/>
      <autoFilter ref="A8:H656" xr:uid="{9D9C13E9-22DC-473E-B10D-FD16C7A2DBB2}"/>
    </customSheetView>
    <customSheetView guid="{31B6811E-DB59-4054-B914-8C0C9C16E3B2}" scale="86" showPageBreaks="1" printArea="1" showAutoFilter="1" topLeftCell="A593">
      <selection activeCell="A597" sqref="A597"/>
      <pageMargins left="0.70866141732283472" right="0.11811023622047245" top="0.55118110236220474" bottom="0.35433070866141736" header="0.31496062992125984" footer="0.31496062992125984"/>
      <pageSetup paperSize="9" scale="75" fitToHeight="0" orientation="portrait" horizontalDpi="4294967295" verticalDpi="4294967295" r:id="rId2"/>
      <autoFilter ref="C1:C663" xr:uid="{FD257E81-8F8C-439E-ABAD-C341CDDD2B9D}"/>
    </customSheetView>
    <customSheetView guid="{DE512088-54F5-4748-AB1C-D6E4BA564F5B}" scale="86" showPageBreaks="1" printArea="1" showAutoFilter="1" hiddenRows="1" topLeftCell="A123">
      <selection activeCell="F125" sqref="F125:H125"/>
      <pageMargins left="0.70866141732283472" right="0.11811023622047245" top="0.47244094488188981" bottom="0.35433070866141736" header="0.31496062992125984" footer="0.31496062992125984"/>
      <pageSetup paperSize="9" scale="75" fitToHeight="0" orientation="portrait" r:id="rId3"/>
      <headerFooter>
        <oddFooter>&amp;R&amp;P</oddFooter>
      </headerFooter>
      <autoFilter ref="A8:H424" xr:uid="{FB1293E0-F113-4D61-B00D-ACF296A53767}"/>
    </customSheetView>
    <customSheetView guid="{C519D10D-FB7F-4B3F-B179-C1FB2EF98E9A}" scale="80" showPageBreaks="1" fitToPage="1" printArea="1" showAutoFilter="1" topLeftCell="A10">
      <pane xSplit="5" ySplit="5" topLeftCell="S360" activePane="bottomRight" state="frozen"/>
      <selection pane="bottomRight" activeCell="AG367" sqref="AG367"/>
      <pageMargins left="0.70866141732283472" right="0.31496062992125984" top="0.55118110236220474" bottom="0.35433070866141736" header="0.31496062992125984" footer="0.31496062992125984"/>
      <pageSetup paperSize="9" scale="82" fitToHeight="0" orientation="portrait" horizontalDpi="4294967295" verticalDpi="4294967295" r:id="rId4"/>
      <autoFilter ref="A12:AG877" xr:uid="{6326D970-6D12-42A0-A0CB-750DCAAB8D70}"/>
    </customSheetView>
    <customSheetView guid="{589CEADC-FC0C-4F31-B38B-9B829E72D8F5}" scale="86" showPageBreaks="1" printArea="1" showAutoFilter="1" hiddenRows="1" hiddenColumns="1" topLeftCell="A11">
      <pane xSplit="7" ySplit="4" topLeftCell="J511" activePane="bottomRight" state="frozen"/>
      <selection pane="bottomRight" activeCell="T515" sqref="T515"/>
      <pageMargins left="0.70866141732283472" right="0.11811023622047245" top="0.55118110236220474" bottom="0.35433070866141736" header="0.31496062992125984" footer="0.31496062992125984"/>
      <pageSetup paperSize="9" scale="75" fitToHeight="0" orientation="portrait" horizontalDpi="4294967295" verticalDpi="4294967295" r:id="rId5"/>
      <autoFilter ref="A12:AF821" xr:uid="{2E01EF04-D83D-4351-B51F-2531027A8906}"/>
    </customSheetView>
    <customSheetView guid="{8F45B62E-2C5C-4EEF-BBF7-95E3DECCC735}" scale="62" fitToPage="1" showAutoFilter="1" topLeftCell="A10">
      <pane xSplit="5" ySplit="5" topLeftCell="U648" activePane="bottomRight" state="frozen"/>
      <selection pane="bottomRight" activeCell="W664" sqref="W664"/>
      <pageMargins left="0.70866141732283472" right="0.31496062992125984" top="0.55118110236220474" bottom="0.35433070866141736" header="0.31496062992125984" footer="0.31496062992125984"/>
      <pageSetup paperSize="9" scale="18" fitToHeight="0" orientation="portrait" horizontalDpi="4294967295" verticalDpi="4294967295" r:id="rId6"/>
      <autoFilter ref="B1:AO1" xr:uid="{418C7D95-00B5-4368-AA59-04B6F9CAFA52}"/>
    </customSheetView>
    <customSheetView guid="{B7B47636-84DA-4D16-BF77-D9946A74E10E}" scale="80" showPageBreaks="1" fitToPage="1" printArea="1" showAutoFilter="1" topLeftCell="A10">
      <pane xSplit="5" ySplit="5" topLeftCell="M385" activePane="bottomRight" state="frozen"/>
      <selection pane="bottomRight" activeCell="X394" sqref="X394"/>
      <pageMargins left="0.70866141732283472" right="0.31496062992125984" top="0.55118110236220474" bottom="0.35433070866141736" header="0.31496062992125984" footer="0.31496062992125984"/>
      <pageSetup paperSize="9" scale="17" fitToHeight="0" orientation="portrait" horizontalDpi="4294967295" verticalDpi="4294967295" r:id="rId7"/>
      <autoFilter ref="B1:AP1" xr:uid="{BF237ECC-B730-4983-9DF6-746318B65B77}"/>
    </customSheetView>
    <customSheetView guid="{2F07396B-9D12-4D06-916D-AD3045B24B12}" scale="80" showPageBreaks="1" fitToPage="1" printArea="1" topLeftCell="A410">
      <selection activeCell="M444" sqref="M444"/>
      <pageMargins left="0.70866141732283472" right="0.31496062992125984" top="0.55118110236220474" bottom="0.35433070866141736" header="0.31496062992125984" footer="0.31496062992125984"/>
      <pageSetup paperSize="9" scale="73" fitToHeight="0" orientation="portrait" horizontalDpi="4294967295" verticalDpi="4294967295" r:id="rId8"/>
    </customSheetView>
    <customSheetView guid="{1B9BC604-EC91-4210-B2A9-5532E3AFD2B8}" scale="85" showPageBreaks="1" fitToPage="1" printArea="1" showAutoFilter="1" topLeftCell="A658">
      <selection activeCell="H669" sqref="H669"/>
      <pageMargins left="0.70866141732283472" right="0.31496062992125984" top="0.55118110236220474" bottom="0.35433070866141736" header="0.31496062992125984" footer="0.31496062992125984"/>
      <pageSetup paperSize="9" scale="71" fitToHeight="0" orientation="portrait" horizontalDpi="4294967295" verticalDpi="4294967295" r:id="rId9"/>
      <autoFilter ref="C1:C705" xr:uid="{CFE2081A-7AEC-4DB5-9852-BB6590DD6041}"/>
    </customSheetView>
    <customSheetView guid="{274D7316-045D-4E89-B4ED-1818157136DA}" scale="80" showPageBreaks="1" fitToPage="1" showAutoFilter="1" hiddenRows="1" topLeftCell="A5">
      <selection activeCell="J28" sqref="J28"/>
      <pageMargins left="0.70866141732283472" right="0.31496062992125984" top="0.55118110236220474" bottom="0.35433070866141736" header="0.31496062992125984" footer="0.31496062992125984"/>
      <pageSetup paperSize="9" scale="53" fitToHeight="0" orientation="portrait" r:id="rId10"/>
      <autoFilter ref="A8:K656" xr:uid="{FD683F1D-ED4A-40B0-A475-D0794EF8E558}"/>
    </customSheetView>
  </customSheetViews>
  <mergeCells count="11">
    <mergeCell ref="G1:H1"/>
    <mergeCell ref="G2:H2"/>
    <mergeCell ref="G3:H3"/>
    <mergeCell ref="A6:H6"/>
    <mergeCell ref="A9:A10"/>
    <mergeCell ref="B9:B10"/>
    <mergeCell ref="C9:C10"/>
    <mergeCell ref="D9:D10"/>
    <mergeCell ref="E9:E10"/>
    <mergeCell ref="F9:F10"/>
    <mergeCell ref="G9:H9"/>
  </mergeCells>
  <phoneticPr fontId="5" type="noConversion"/>
  <pageMargins left="0.70866141732283472" right="0.31496062992125984" top="0.55118110236220474" bottom="0.35433070866141736" header="0.31496062992125984" footer="0.31496062992125984"/>
  <pageSetup paperSize="9" scale="71" fitToHeight="0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2024-2026</vt:lpstr>
      <vt:lpstr>'2024-2026'!Заголовки_для_печати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Геращенко</dc:creator>
  <cp:lastModifiedBy>Наталья Геращенко</cp:lastModifiedBy>
  <cp:lastPrinted>2024-10-28T03:03:29Z</cp:lastPrinted>
  <dcterms:created xsi:type="dcterms:W3CDTF">2024-02-29T01:03:19Z</dcterms:created>
  <dcterms:modified xsi:type="dcterms:W3CDTF">2024-11-15T06:48:02Z</dcterms:modified>
</cp:coreProperties>
</file>