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2025-2027\Первоначальный бюджет 2025-2027\Решение о бюджете на 2025-2027\Исправленные\"/>
    </mc:Choice>
  </mc:AlternateContent>
  <xr:revisionPtr revIDLastSave="0" documentId="13_ncr:1_{13750962-D38F-4220-B96F-E8719E45F2EF}" xr6:coauthVersionLast="47" xr6:coauthVersionMax="47" xr10:uidLastSave="{00000000-0000-0000-0000-000000000000}"/>
  <bookViews>
    <workbookView xWindow="780" yWindow="780" windowWidth="22500" windowHeight="15375" xr2:uid="{00000000-000D-0000-FFFF-FFFF00000000}"/>
  </bookViews>
  <sheets>
    <sheet name="рпр" sheetId="1" r:id="rId1"/>
  </sheets>
  <definedNames>
    <definedName name="_xlnm._FilterDatabase" localSheetId="0" hidden="1">рпр!$C$1:$C$597</definedName>
    <definedName name="Z_0D09C470_2E87_4C0F_8678_A948774FDA23_.wvu.FilterData" localSheetId="0" hidden="1">рпр!$D$1:$D$14</definedName>
    <definedName name="Z_1CA6CCC9_64EF_4CA9_9C9C_1E572976D134_.wvu.FilterData" localSheetId="0" hidden="1">рпр!$D$1:$D$14</definedName>
    <definedName name="Z_1CA6CCC9_64EF_4CA9_9C9C_1E572976D134_.wvu.PrintTitles" localSheetId="0" hidden="1">рпр!$6:$7</definedName>
    <definedName name="Z_23A5EAB7_7745_45A3_8BB4_D6186958C7BF_.wvu.FilterData" localSheetId="0" hidden="1">рпр!$D$1:$D$14</definedName>
    <definedName name="Z_23A5EAB7_7745_45A3_8BB4_D6186958C7BF_.wvu.PrintTitles" localSheetId="0" hidden="1">рпр!$6:$7</definedName>
    <definedName name="Z_23F7C319_D9D7_459A_B8F5_A3581D3A5B81_.wvu.FilterData" localSheetId="0" hidden="1">рпр!$D$1:$D$14</definedName>
    <definedName name="Z_2A135292_D5EB_4A8D_A93E_D0B24F2543E0_.wvu.FilterData" localSheetId="0" hidden="1">рпр!$D$1:$D$14</definedName>
    <definedName name="Z_2A135292_D5EB_4A8D_A93E_D0B24F2543E0_.wvu.PrintTitles" localSheetId="0" hidden="1">рпр!$6:$7</definedName>
    <definedName name="Z_2A135292_D5EB_4A8D_A93E_D0B24F2543E0_.wvu.Rows" localSheetId="0" hidden="1">рпр!#REF!,рпр!#REF!,рпр!#REF!,рпр!#REF!,рпр!#REF!,рпр!#REF!,рпр!#REF!,рпр!#REF!,рпр!#REF!,рпр!#REF!,рпр!#REF!,рпр!#REF!,рпр!#REF!,рпр!#REF!,рпр!#REF!,рпр!#REF!,рпр!#REF!,рпр!#REF!,рпр!#REF!,рпр!#REF!,рпр!#REF!,рпр!#REF!,рпр!#REF!,рпр!#REF!,рпр!#REF!,рпр!#REF!,рпр!#REF!,рпр!#REF!,рпр!#REF!,рпр!#REF!,рпр!#REF!,рпр!#REF!,рпр!#REF!</definedName>
    <definedName name="Z_3197038B_7AE0_453D_B16F_842F91D12370_.wvu.FilterData" localSheetId="0" hidden="1">рпр!$D$1:$D$14</definedName>
    <definedName name="Z_32FC6AA7_97FD_40A3_9558_62D49F19A162_.wvu.FilterData" localSheetId="0" hidden="1">рпр!$D$1:$D$14</definedName>
    <definedName name="Z_3D5FA0F4_920E_4BDD_8237_DA71285E552D_.wvu.FilterData" localSheetId="0" hidden="1">рпр!$D$1:$D$14</definedName>
    <definedName name="Z_3E648FDD_E1B7_4790_827B_0B5F0EAD6452_.wvu.FilterData" localSheetId="0" hidden="1">рпр!$D$1:$D$14</definedName>
    <definedName name="Z_5489E52F_3E4E_4A5D_9CAF_34B64A29D785_.wvu.FilterData" localSheetId="0" hidden="1">рпр!$D$1:$D$14</definedName>
    <definedName name="Z_61C84D61_2D1A_4C38_8F3E_B87673D547A5_.wvu.FilterData" localSheetId="0" hidden="1">рпр!$D$1:$D$14</definedName>
    <definedName name="Z_61C84D61_2D1A_4C38_8F3E_B87673D547A5_.wvu.PrintTitles" localSheetId="0" hidden="1">рпр!$6:$7</definedName>
    <definedName name="Z_926F2036_6CA2_4D9D_9A3F_FBB9B9A9CDEA_.wvu.FilterData" localSheetId="0" hidden="1">рпр!$D$1:$D$14</definedName>
    <definedName name="Z_93B03682_4FA6_4195_9F3E_A40BC2C05B11_.wvu.FilterData" localSheetId="0" hidden="1">рпр!$D$1:$D$14</definedName>
    <definedName name="Z_9FDAC6D4_D6DE_4524_BE34_3372FE2E9C61_.wvu.FilterData" localSheetId="0" hidden="1">рпр!$D$1:$D$14</definedName>
    <definedName name="Z_F90D38A5_C457_4FC4_B8B4_5D36CD74970E_.wvu.FilterData" localSheetId="0" hidden="1">рпр!$D$1:$D$14</definedName>
    <definedName name="Z_FD876D40_493A_470C_A137_1F7C6C6DA01D_.wvu.FilterData" localSheetId="0" hidden="1">рпр!$D$1:$D$14</definedName>
    <definedName name="Z_FD876D40_493A_470C_A137_1F7C6C6DA01D_.wvu.PrintTitles" localSheetId="0" hidden="1">рпр!$6:$7</definedName>
    <definedName name="_xlnm.Print_Titles" localSheetId="0">рпр!$6:$7</definedName>
  </definedNames>
  <calcPr calcId="191029"/>
  <customWorkbookViews>
    <customWorkbookView name="Захаревич Елена - Личное представление" guid="{1CA6CCC9-64EF-4CA9-9C9C-1E572976D134}" mergeInterval="0" personalView="1" xWindow="384" windowWidth="1466" windowHeight="1040" activeSheetId="1"/>
    <customWorkbookView name="Хода Светлана Ивановна - Личное представление" guid="{61C84D61-2D1A-4C38-8F3E-B87673D547A5}" mergeInterval="0" personalView="1" maximized="1" xWindow="-8" yWindow="-8" windowWidth="1936" windowHeight="1056" activeSheetId="1"/>
    <customWorkbookView name="Ярина - Личное представление" guid="{FD876D40-493A-470C-A137-1F7C6C6DA01D}" mergeInterval="0" personalView="1" xWindow="-10" yWindow="27" windowWidth="966" windowHeight="1040" activeSheetId="1"/>
    <customWorkbookView name="Кацель - Личное представление" guid="{23A5EAB7-7745-45A3-8BB4-D6186958C7BF}" mergeInterval="0" personalView="1" maximized="1" xWindow="-8" yWindow="-8" windowWidth="1936" windowHeight="1056" activeSheetId="1"/>
    <customWorkbookView name="Наталья Геращенко - Личное представление" guid="{2A135292-D5EB-4A8D-A93E-D0B24F2543E0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7" i="1" l="1"/>
  <c r="G558" i="1"/>
  <c r="E396" i="1"/>
  <c r="E386" i="1"/>
  <c r="E388" i="1"/>
  <c r="E314" i="1"/>
  <c r="E313" i="1" s="1"/>
  <c r="E312" i="1" s="1"/>
  <c r="E311" i="1" s="1"/>
  <c r="E310" i="1" s="1"/>
  <c r="E309" i="1" s="1"/>
  <c r="F314" i="1"/>
  <c r="F313" i="1" s="1"/>
  <c r="F312" i="1" s="1"/>
  <c r="F311" i="1" s="1"/>
  <c r="F310" i="1" s="1"/>
  <c r="F309" i="1" s="1"/>
  <c r="G314" i="1"/>
  <c r="G313" i="1" s="1"/>
  <c r="G312" i="1" s="1"/>
  <c r="G311" i="1" s="1"/>
  <c r="G310" i="1" s="1"/>
  <c r="G309" i="1" s="1"/>
  <c r="F74" i="1"/>
  <c r="G74" i="1"/>
  <c r="E74" i="1"/>
  <c r="E53" i="1" l="1"/>
  <c r="G78" i="1" l="1"/>
  <c r="F78" i="1"/>
  <c r="E78" i="1"/>
  <c r="G88" i="1"/>
  <c r="G87" i="1" s="1"/>
  <c r="G86" i="1" s="1"/>
  <c r="G85" i="1" s="1"/>
  <c r="F88" i="1"/>
  <c r="F87" i="1" s="1"/>
  <c r="F86" i="1" s="1"/>
  <c r="F85" i="1" s="1"/>
  <c r="E88" i="1"/>
  <c r="E87" i="1" s="1"/>
  <c r="E86" i="1" s="1"/>
  <c r="E85" i="1" s="1"/>
  <c r="G83" i="1"/>
  <c r="G82" i="1" s="1"/>
  <c r="F83" i="1"/>
  <c r="F82" i="1" s="1"/>
  <c r="E83" i="1"/>
  <c r="E82" i="1" s="1"/>
  <c r="E77" i="1" l="1"/>
  <c r="E76" i="1" s="1"/>
  <c r="E75" i="1" s="1"/>
  <c r="F77" i="1"/>
  <c r="F76" i="1" s="1"/>
  <c r="F75" i="1" s="1"/>
  <c r="G77" i="1"/>
  <c r="G76" i="1" s="1"/>
  <c r="G75" i="1" s="1"/>
  <c r="G166" i="1"/>
  <c r="F166" i="1"/>
  <c r="E166" i="1"/>
  <c r="G164" i="1"/>
  <c r="F164" i="1"/>
  <c r="E164" i="1"/>
  <c r="G152" i="1"/>
  <c r="F152" i="1"/>
  <c r="E152" i="1"/>
  <c r="G582" i="1"/>
  <c r="G581" i="1" s="1"/>
  <c r="G580" i="1" s="1"/>
  <c r="G579" i="1" s="1"/>
  <c r="F582" i="1"/>
  <c r="F581" i="1" s="1"/>
  <c r="F580" i="1" s="1"/>
  <c r="F579" i="1" s="1"/>
  <c r="E582" i="1"/>
  <c r="E581" i="1" s="1"/>
  <c r="E580" i="1" s="1"/>
  <c r="E579" i="1" s="1"/>
  <c r="G521" i="1"/>
  <c r="F521" i="1"/>
  <c r="E521" i="1"/>
  <c r="G515" i="1"/>
  <c r="G514" i="1" s="1"/>
  <c r="G513" i="1" s="1"/>
  <c r="F515" i="1"/>
  <c r="F514" i="1" s="1"/>
  <c r="F513" i="1" s="1"/>
  <c r="E515" i="1"/>
  <c r="E514" i="1" s="1"/>
  <c r="E513" i="1" s="1"/>
  <c r="G519" i="1"/>
  <c r="F519" i="1"/>
  <c r="E519" i="1"/>
  <c r="G509" i="1"/>
  <c r="F509" i="1"/>
  <c r="E509" i="1"/>
  <c r="G507" i="1"/>
  <c r="F507" i="1"/>
  <c r="E507" i="1"/>
  <c r="G505" i="1"/>
  <c r="F505" i="1"/>
  <c r="E505" i="1"/>
  <c r="G306" i="1"/>
  <c r="G305" i="1" s="1"/>
  <c r="G304" i="1" s="1"/>
  <c r="G303" i="1" s="1"/>
  <c r="G302" i="1" s="1"/>
  <c r="F306" i="1"/>
  <c r="F305" i="1" s="1"/>
  <c r="F304" i="1" s="1"/>
  <c r="F303" i="1" s="1"/>
  <c r="F302" i="1" s="1"/>
  <c r="E306" i="1"/>
  <c r="E305" i="1" s="1"/>
  <c r="E304" i="1" s="1"/>
  <c r="E303" i="1" s="1"/>
  <c r="E302" i="1" s="1"/>
  <c r="G299" i="1"/>
  <c r="G298" i="1" s="1"/>
  <c r="G297" i="1" s="1"/>
  <c r="G296" i="1" s="1"/>
  <c r="F299" i="1"/>
  <c r="F298" i="1" s="1"/>
  <c r="F297" i="1" s="1"/>
  <c r="F296" i="1" s="1"/>
  <c r="E299" i="1"/>
  <c r="E298" i="1" s="1"/>
  <c r="E297" i="1" s="1"/>
  <c r="E296" i="1" s="1"/>
  <c r="G294" i="1"/>
  <c r="G293" i="1" s="1"/>
  <c r="G292" i="1" s="1"/>
  <c r="G291" i="1" s="1"/>
  <c r="F294" i="1"/>
  <c r="F293" i="1" s="1"/>
  <c r="F292" i="1" s="1"/>
  <c r="F291" i="1" s="1"/>
  <c r="E294" i="1"/>
  <c r="E293" i="1" s="1"/>
  <c r="E292" i="1" s="1"/>
  <c r="E291" i="1" s="1"/>
  <c r="G288" i="1"/>
  <c r="F288" i="1"/>
  <c r="E288" i="1"/>
  <c r="G286" i="1"/>
  <c r="F286" i="1"/>
  <c r="E286" i="1"/>
  <c r="G284" i="1"/>
  <c r="F284" i="1"/>
  <c r="E284" i="1"/>
  <c r="G282" i="1"/>
  <c r="F282" i="1"/>
  <c r="E282" i="1"/>
  <c r="G280" i="1"/>
  <c r="F280" i="1"/>
  <c r="E280" i="1"/>
  <c r="G278" i="1"/>
  <c r="F278" i="1"/>
  <c r="E278" i="1"/>
  <c r="G276" i="1"/>
  <c r="F276" i="1"/>
  <c r="E276" i="1"/>
  <c r="G274" i="1"/>
  <c r="F274" i="1"/>
  <c r="E274" i="1"/>
  <c r="G272" i="1"/>
  <c r="F272" i="1"/>
  <c r="E272" i="1"/>
  <c r="G270" i="1"/>
  <c r="F270" i="1"/>
  <c r="E270" i="1"/>
  <c r="G268" i="1"/>
  <c r="F268" i="1"/>
  <c r="E268" i="1"/>
  <c r="G266" i="1"/>
  <c r="F266" i="1"/>
  <c r="E266" i="1"/>
  <c r="G264" i="1"/>
  <c r="F264" i="1"/>
  <c r="E264" i="1"/>
  <c r="G262" i="1"/>
  <c r="F262" i="1"/>
  <c r="E262" i="1"/>
  <c r="G260" i="1"/>
  <c r="F260" i="1"/>
  <c r="E260" i="1"/>
  <c r="G254" i="1"/>
  <c r="F254" i="1"/>
  <c r="E254" i="1"/>
  <c r="G207" i="1"/>
  <c r="G206" i="1" s="1"/>
  <c r="F207" i="1"/>
  <c r="F206" i="1" s="1"/>
  <c r="E207" i="1"/>
  <c r="E206" i="1" s="1"/>
  <c r="G195" i="1"/>
  <c r="G194" i="1" s="1"/>
  <c r="G193" i="1" s="1"/>
  <c r="G192" i="1" s="1"/>
  <c r="F195" i="1"/>
  <c r="F194" i="1" s="1"/>
  <c r="F193" i="1" s="1"/>
  <c r="F192" i="1" s="1"/>
  <c r="E195" i="1"/>
  <c r="E194" i="1" s="1"/>
  <c r="E193" i="1" s="1"/>
  <c r="E192" i="1" s="1"/>
  <c r="G259" i="1" l="1"/>
  <c r="G258" i="1" s="1"/>
  <c r="F163" i="1"/>
  <c r="F162" i="1" s="1"/>
  <c r="E163" i="1"/>
  <c r="E162" i="1" s="1"/>
  <c r="G163" i="1"/>
  <c r="G162" i="1" s="1"/>
  <c r="F518" i="1"/>
  <c r="F517" i="1" s="1"/>
  <c r="F512" i="1" s="1"/>
  <c r="E518" i="1"/>
  <c r="E517" i="1" s="1"/>
  <c r="E512" i="1" s="1"/>
  <c r="G518" i="1"/>
  <c r="G517" i="1" s="1"/>
  <c r="G512" i="1" s="1"/>
  <c r="E504" i="1"/>
  <c r="E503" i="1" s="1"/>
  <c r="E502" i="1" s="1"/>
  <c r="F504" i="1"/>
  <c r="F503" i="1" s="1"/>
  <c r="F502" i="1" s="1"/>
  <c r="G504" i="1"/>
  <c r="G503" i="1" s="1"/>
  <c r="G502" i="1" s="1"/>
  <c r="F290" i="1"/>
  <c r="E290" i="1"/>
  <c r="G290" i="1"/>
  <c r="E259" i="1"/>
  <c r="E258" i="1" s="1"/>
  <c r="F259" i="1"/>
  <c r="F258" i="1" s="1"/>
  <c r="G248" i="1"/>
  <c r="F248" i="1"/>
  <c r="E248" i="1"/>
  <c r="G246" i="1"/>
  <c r="F246" i="1"/>
  <c r="E246" i="1"/>
  <c r="G244" i="1"/>
  <c r="F244" i="1"/>
  <c r="E244" i="1"/>
  <c r="G241" i="1"/>
  <c r="F241" i="1"/>
  <c r="E241" i="1"/>
  <c r="G239" i="1"/>
  <c r="F239" i="1"/>
  <c r="E239" i="1"/>
  <c r="G237" i="1"/>
  <c r="F237" i="1"/>
  <c r="E237" i="1"/>
  <c r="G235" i="1"/>
  <c r="F235" i="1"/>
  <c r="E235" i="1"/>
  <c r="G221" i="1"/>
  <c r="F221" i="1"/>
  <c r="E221" i="1"/>
  <c r="G204" i="1"/>
  <c r="G203" i="1" s="1"/>
  <c r="G202" i="1" s="1"/>
  <c r="F204" i="1"/>
  <c r="F203" i="1" s="1"/>
  <c r="F202" i="1" s="1"/>
  <c r="E204" i="1"/>
  <c r="E203" i="1" s="1"/>
  <c r="E202" i="1" s="1"/>
  <c r="G112" i="1"/>
  <c r="G111" i="1" s="1"/>
  <c r="G110" i="1" s="1"/>
  <c r="G109" i="1" s="1"/>
  <c r="G108" i="1" s="1"/>
  <c r="F112" i="1"/>
  <c r="F111" i="1" s="1"/>
  <c r="F110" i="1" s="1"/>
  <c r="F109" i="1" s="1"/>
  <c r="F108" i="1" s="1"/>
  <c r="E112" i="1"/>
  <c r="E111" i="1" s="1"/>
  <c r="E110" i="1" s="1"/>
  <c r="E109" i="1" s="1"/>
  <c r="E108" i="1" s="1"/>
  <c r="E243" i="1" l="1"/>
  <c r="F243" i="1"/>
  <c r="G234" i="1"/>
  <c r="E234" i="1"/>
  <c r="G243" i="1"/>
  <c r="F234" i="1"/>
  <c r="F233" i="1" l="1"/>
  <c r="E233" i="1"/>
  <c r="G233" i="1"/>
  <c r="G256" i="1" l="1"/>
  <c r="G253" i="1" s="1"/>
  <c r="G252" i="1" s="1"/>
  <c r="F256" i="1"/>
  <c r="F253" i="1" s="1"/>
  <c r="F252" i="1" s="1"/>
  <c r="E256" i="1"/>
  <c r="G231" i="1"/>
  <c r="F231" i="1"/>
  <c r="E231" i="1"/>
  <c r="G229" i="1"/>
  <c r="F229" i="1"/>
  <c r="E229" i="1"/>
  <c r="G227" i="1"/>
  <c r="F227" i="1"/>
  <c r="E227" i="1"/>
  <c r="G225" i="1"/>
  <c r="F225" i="1"/>
  <c r="E225" i="1"/>
  <c r="G223" i="1"/>
  <c r="F223" i="1"/>
  <c r="E223" i="1"/>
  <c r="G219" i="1"/>
  <c r="F219" i="1"/>
  <c r="E219" i="1"/>
  <c r="G217" i="1"/>
  <c r="F217" i="1"/>
  <c r="E217" i="1"/>
  <c r="G215" i="1"/>
  <c r="F215" i="1"/>
  <c r="E215" i="1"/>
  <c r="G213" i="1"/>
  <c r="F213" i="1"/>
  <c r="E213" i="1"/>
  <c r="G200" i="1"/>
  <c r="G199" i="1" s="1"/>
  <c r="G198" i="1" s="1"/>
  <c r="G197" i="1" s="1"/>
  <c r="G191" i="1" s="1"/>
  <c r="F200" i="1"/>
  <c r="F199" i="1" s="1"/>
  <c r="F198" i="1" s="1"/>
  <c r="F197" i="1" s="1"/>
  <c r="F191" i="1" s="1"/>
  <c r="E200" i="1"/>
  <c r="E199" i="1" s="1"/>
  <c r="E198" i="1" s="1"/>
  <c r="E197" i="1" s="1"/>
  <c r="E191" i="1" s="1"/>
  <c r="G188" i="1"/>
  <c r="F188" i="1"/>
  <c r="E188" i="1"/>
  <c r="G186" i="1"/>
  <c r="F186" i="1"/>
  <c r="E186" i="1"/>
  <c r="G183" i="1"/>
  <c r="G180" i="1" s="1"/>
  <c r="F183" i="1"/>
  <c r="F180" i="1" s="1"/>
  <c r="E183" i="1"/>
  <c r="E180" i="1" s="1"/>
  <c r="G176" i="1"/>
  <c r="F176" i="1"/>
  <c r="E176" i="1"/>
  <c r="G174" i="1"/>
  <c r="F174" i="1"/>
  <c r="E174" i="1"/>
  <c r="G172" i="1"/>
  <c r="F172" i="1"/>
  <c r="E172" i="1"/>
  <c r="G160" i="1"/>
  <c r="F160" i="1"/>
  <c r="E160" i="1"/>
  <c r="G158" i="1"/>
  <c r="F158" i="1"/>
  <c r="E158" i="1"/>
  <c r="G156" i="1"/>
  <c r="F156" i="1"/>
  <c r="E156" i="1"/>
  <c r="G154" i="1"/>
  <c r="F154" i="1"/>
  <c r="E154" i="1"/>
  <c r="G150" i="1"/>
  <c r="F150" i="1"/>
  <c r="E150" i="1"/>
  <c r="G148" i="1"/>
  <c r="F148" i="1"/>
  <c r="E148" i="1"/>
  <c r="G144" i="1"/>
  <c r="F144" i="1"/>
  <c r="E144" i="1"/>
  <c r="G142" i="1"/>
  <c r="F142" i="1"/>
  <c r="E142" i="1"/>
  <c r="G140" i="1"/>
  <c r="F140" i="1"/>
  <c r="E140" i="1"/>
  <c r="G138" i="1"/>
  <c r="F138" i="1"/>
  <c r="E138" i="1"/>
  <c r="G136" i="1"/>
  <c r="F136" i="1"/>
  <c r="E136" i="1"/>
  <c r="G134" i="1"/>
  <c r="F134" i="1"/>
  <c r="E134" i="1"/>
  <c r="G132" i="1"/>
  <c r="F132" i="1"/>
  <c r="E132" i="1"/>
  <c r="G130" i="1"/>
  <c r="F130" i="1"/>
  <c r="E130" i="1"/>
  <c r="G128" i="1"/>
  <c r="F128" i="1"/>
  <c r="E128" i="1"/>
  <c r="G122" i="1"/>
  <c r="F122" i="1"/>
  <c r="E122" i="1"/>
  <c r="G120" i="1"/>
  <c r="F120" i="1"/>
  <c r="E120" i="1"/>
  <c r="G118" i="1"/>
  <c r="F118" i="1"/>
  <c r="E118" i="1"/>
  <c r="E253" i="1" l="1"/>
  <c r="E252" i="1" s="1"/>
  <c r="E251" i="1" s="1"/>
  <c r="E250" i="1" s="1"/>
  <c r="F147" i="1"/>
  <c r="F146" i="1" s="1"/>
  <c r="G147" i="1"/>
  <c r="G146" i="1" s="1"/>
  <c r="E147" i="1"/>
  <c r="E146" i="1" s="1"/>
  <c r="F251" i="1"/>
  <c r="F250" i="1" s="1"/>
  <c r="G251" i="1"/>
  <c r="G250" i="1" s="1"/>
  <c r="E212" i="1"/>
  <c r="E211" i="1" s="1"/>
  <c r="E210" i="1" s="1"/>
  <c r="E209" i="1" s="1"/>
  <c r="G212" i="1"/>
  <c r="F212" i="1"/>
  <c r="F185" i="1"/>
  <c r="F179" i="1" s="1"/>
  <c r="F178" i="1" s="1"/>
  <c r="G185" i="1"/>
  <c r="G179" i="1" s="1"/>
  <c r="G178" i="1" s="1"/>
  <c r="F171" i="1"/>
  <c r="F170" i="1" s="1"/>
  <c r="F169" i="1" s="1"/>
  <c r="G127" i="1"/>
  <c r="G126" i="1" s="1"/>
  <c r="E127" i="1"/>
  <c r="E126" i="1" s="1"/>
  <c r="F117" i="1"/>
  <c r="F116" i="1" s="1"/>
  <c r="F115" i="1" s="1"/>
  <c r="F114" i="1" s="1"/>
  <c r="E185" i="1"/>
  <c r="E179" i="1" s="1"/>
  <c r="E178" i="1" s="1"/>
  <c r="G117" i="1"/>
  <c r="G116" i="1" s="1"/>
  <c r="G115" i="1" s="1"/>
  <c r="G114" i="1" s="1"/>
  <c r="G171" i="1"/>
  <c r="G170" i="1" s="1"/>
  <c r="G169" i="1" s="1"/>
  <c r="E117" i="1"/>
  <c r="E116" i="1" s="1"/>
  <c r="E115" i="1" s="1"/>
  <c r="E114" i="1" s="1"/>
  <c r="F127" i="1"/>
  <c r="F126" i="1" s="1"/>
  <c r="E171" i="1"/>
  <c r="E170" i="1" s="1"/>
  <c r="E169" i="1" s="1"/>
  <c r="F125" i="1" l="1"/>
  <c r="F124" i="1" s="1"/>
  <c r="G125" i="1"/>
  <c r="G124" i="1" s="1"/>
  <c r="E125" i="1"/>
  <c r="E124" i="1" s="1"/>
  <c r="E190" i="1"/>
  <c r="F211" i="1"/>
  <c r="F210" i="1" s="1"/>
  <c r="F209" i="1" s="1"/>
  <c r="G211" i="1"/>
  <c r="G210" i="1" s="1"/>
  <c r="G209" i="1" s="1"/>
  <c r="F168" i="1"/>
  <c r="E168" i="1"/>
  <c r="G168" i="1"/>
  <c r="F190" i="1" l="1"/>
  <c r="G190" i="1"/>
  <c r="E107" i="1"/>
  <c r="F107" i="1"/>
  <c r="G107" i="1"/>
  <c r="G539" i="1" l="1"/>
  <c r="G537" i="1" s="1"/>
  <c r="F539" i="1"/>
  <c r="F537" i="1" s="1"/>
  <c r="E539" i="1"/>
  <c r="E537" i="1" s="1"/>
  <c r="G534" i="1"/>
  <c r="F534" i="1"/>
  <c r="E534" i="1"/>
  <c r="G531" i="1"/>
  <c r="F531" i="1"/>
  <c r="E531" i="1"/>
  <c r="G526" i="1"/>
  <c r="G525" i="1" s="1"/>
  <c r="F526" i="1"/>
  <c r="F525" i="1" s="1"/>
  <c r="E526" i="1"/>
  <c r="E525" i="1" s="1"/>
  <c r="G570" i="1"/>
  <c r="G569" i="1" s="1"/>
  <c r="F570" i="1"/>
  <c r="F569" i="1" s="1"/>
  <c r="E570" i="1"/>
  <c r="E569" i="1" s="1"/>
  <c r="G567" i="1"/>
  <c r="G566" i="1" s="1"/>
  <c r="F567" i="1"/>
  <c r="F566" i="1" s="1"/>
  <c r="E567" i="1"/>
  <c r="E566" i="1" s="1"/>
  <c r="E453" i="1"/>
  <c r="F453" i="1" s="1"/>
  <c r="G450" i="1"/>
  <c r="G448" i="1" s="1"/>
  <c r="F450" i="1"/>
  <c r="F448" i="1" s="1"/>
  <c r="E448" i="1"/>
  <c r="G446" i="1"/>
  <c r="F446" i="1"/>
  <c r="E446" i="1"/>
  <c r="E445" i="1"/>
  <c r="F445" i="1" s="1"/>
  <c r="G444" i="1"/>
  <c r="F444" i="1"/>
  <c r="E444" i="1"/>
  <c r="G440" i="1"/>
  <c r="F440" i="1"/>
  <c r="E440" i="1"/>
  <c r="G438" i="1"/>
  <c r="F438" i="1"/>
  <c r="E438" i="1"/>
  <c r="G435" i="1"/>
  <c r="G434" i="1" s="1"/>
  <c r="F435" i="1"/>
  <c r="F434" i="1" s="1"/>
  <c r="E435" i="1"/>
  <c r="E434" i="1" s="1"/>
  <c r="G432" i="1"/>
  <c r="F432" i="1"/>
  <c r="E432" i="1"/>
  <c r="G430" i="1"/>
  <c r="F430" i="1"/>
  <c r="E430" i="1"/>
  <c r="G428" i="1"/>
  <c r="F428" i="1"/>
  <c r="E428" i="1"/>
  <c r="G426" i="1"/>
  <c r="F426" i="1"/>
  <c r="E426" i="1"/>
  <c r="G423" i="1"/>
  <c r="F423" i="1"/>
  <c r="E423" i="1"/>
  <c r="E421" i="1"/>
  <c r="E420" i="1" s="1"/>
  <c r="G420" i="1"/>
  <c r="F420" i="1"/>
  <c r="G418" i="1"/>
  <c r="G417" i="1" s="1"/>
  <c r="F418" i="1"/>
  <c r="F417" i="1" s="1"/>
  <c r="E418" i="1"/>
  <c r="E417" i="1" s="1"/>
  <c r="G415" i="1"/>
  <c r="F415" i="1"/>
  <c r="E415" i="1"/>
  <c r="G395" i="1"/>
  <c r="G394" i="1" s="1"/>
  <c r="G393" i="1" s="1"/>
  <c r="G392" i="1" s="1"/>
  <c r="F395" i="1"/>
  <c r="F394" i="1" s="1"/>
  <c r="F393" i="1" s="1"/>
  <c r="F392" i="1" s="1"/>
  <c r="E395" i="1"/>
  <c r="E394" i="1" s="1"/>
  <c r="E393" i="1" s="1"/>
  <c r="E392" i="1" s="1"/>
  <c r="G390" i="1"/>
  <c r="F390" i="1"/>
  <c r="E390" i="1"/>
  <c r="G388" i="1"/>
  <c r="G387" i="1" s="1"/>
  <c r="F388" i="1"/>
  <c r="F387" i="1" s="1"/>
  <c r="E387" i="1"/>
  <c r="G386" i="1"/>
  <c r="G385" i="1" s="1"/>
  <c r="F385" i="1"/>
  <c r="E385" i="1"/>
  <c r="G379" i="1"/>
  <c r="F379" i="1"/>
  <c r="E379" i="1"/>
  <c r="G377" i="1"/>
  <c r="F377" i="1"/>
  <c r="E377" i="1"/>
  <c r="G375" i="1"/>
  <c r="F375" i="1"/>
  <c r="E375" i="1"/>
  <c r="G373" i="1"/>
  <c r="F373" i="1"/>
  <c r="E373" i="1"/>
  <c r="G370" i="1"/>
  <c r="F370" i="1"/>
  <c r="E370" i="1"/>
  <c r="G369" i="1"/>
  <c r="G368" i="1" s="1"/>
  <c r="F369" i="1"/>
  <c r="F368" i="1" s="1"/>
  <c r="E368" i="1"/>
  <c r="G366" i="1"/>
  <c r="F366" i="1"/>
  <c r="E366" i="1"/>
  <c r="G364" i="1"/>
  <c r="F364" i="1"/>
  <c r="E364" i="1"/>
  <c r="G362" i="1"/>
  <c r="F362" i="1"/>
  <c r="E362" i="1"/>
  <c r="G361" i="1"/>
  <c r="G360" i="1" s="1"/>
  <c r="F361" i="1"/>
  <c r="F360" i="1" s="1"/>
  <c r="E361" i="1"/>
  <c r="E360" i="1" s="1"/>
  <c r="G358" i="1"/>
  <c r="F358" i="1"/>
  <c r="E358" i="1"/>
  <c r="G356" i="1"/>
  <c r="F356" i="1"/>
  <c r="E356" i="1"/>
  <c r="E355" i="1"/>
  <c r="E354" i="1" s="1"/>
  <c r="G354" i="1"/>
  <c r="F354" i="1"/>
  <c r="G352" i="1"/>
  <c r="F352" i="1"/>
  <c r="E352" i="1"/>
  <c r="G350" i="1"/>
  <c r="F350" i="1"/>
  <c r="E350" i="1"/>
  <c r="G347" i="1"/>
  <c r="G346" i="1" s="1"/>
  <c r="G345" i="1" s="1"/>
  <c r="G344" i="1" s="1"/>
  <c r="F347" i="1"/>
  <c r="F346" i="1" s="1"/>
  <c r="F345" i="1" s="1"/>
  <c r="F344" i="1" s="1"/>
  <c r="E347" i="1"/>
  <c r="E346" i="1" s="1"/>
  <c r="E345" i="1" s="1"/>
  <c r="E344" i="1" s="1"/>
  <c r="G343" i="1"/>
  <c r="G342" i="1" s="1"/>
  <c r="G341" i="1" s="1"/>
  <c r="F343" i="1"/>
  <c r="F342" i="1" s="1"/>
  <c r="F341" i="1" s="1"/>
  <c r="E343" i="1"/>
  <c r="E342" i="1" s="1"/>
  <c r="E341" i="1" s="1"/>
  <c r="F340" i="1"/>
  <c r="F339" i="1" s="1"/>
  <c r="F338" i="1" s="1"/>
  <c r="E340" i="1"/>
  <c r="E339" i="1" s="1"/>
  <c r="E338" i="1" s="1"/>
  <c r="G333" i="1"/>
  <c r="G332" i="1" s="1"/>
  <c r="F333" i="1"/>
  <c r="F332" i="1" s="1"/>
  <c r="E333" i="1"/>
  <c r="E332" i="1" s="1"/>
  <c r="G330" i="1"/>
  <c r="F330" i="1"/>
  <c r="E330" i="1"/>
  <c r="G328" i="1"/>
  <c r="G327" i="1" s="1"/>
  <c r="F328" i="1"/>
  <c r="F327" i="1" s="1"/>
  <c r="E328" i="1"/>
  <c r="E327" i="1" s="1"/>
  <c r="G325" i="1"/>
  <c r="F325" i="1"/>
  <c r="E325" i="1"/>
  <c r="E322" i="1"/>
  <c r="E321" i="1" s="1"/>
  <c r="E320" i="1" s="1"/>
  <c r="E319" i="1" s="1"/>
  <c r="G321" i="1"/>
  <c r="G320" i="1" s="1"/>
  <c r="G319" i="1" s="1"/>
  <c r="F321" i="1"/>
  <c r="F320" i="1" s="1"/>
  <c r="F319" i="1" s="1"/>
  <c r="G577" i="1"/>
  <c r="F577" i="1"/>
  <c r="E577" i="1"/>
  <c r="G575" i="1"/>
  <c r="F575" i="1"/>
  <c r="E575" i="1"/>
  <c r="G561" i="1"/>
  <c r="F561" i="1"/>
  <c r="E561" i="1"/>
  <c r="G559" i="1"/>
  <c r="F560" i="1"/>
  <c r="F559" i="1" s="1"/>
  <c r="E560" i="1"/>
  <c r="E559" i="1" s="1"/>
  <c r="G556" i="1"/>
  <c r="G555" i="1" s="1"/>
  <c r="G554" i="1" s="1"/>
  <c r="G553" i="1" s="1"/>
  <c r="F556" i="1"/>
  <c r="F555" i="1" s="1"/>
  <c r="F554" i="1" s="1"/>
  <c r="F553" i="1" s="1"/>
  <c r="E556" i="1"/>
  <c r="E555" i="1" s="1"/>
  <c r="E554" i="1" s="1"/>
  <c r="E553" i="1" s="1"/>
  <c r="G549" i="1"/>
  <c r="G548" i="1" s="1"/>
  <c r="G547" i="1" s="1"/>
  <c r="F549" i="1"/>
  <c r="F548" i="1" s="1"/>
  <c r="F547" i="1" s="1"/>
  <c r="E549" i="1"/>
  <c r="E548" i="1" s="1"/>
  <c r="E547" i="1" s="1"/>
  <c r="G545" i="1"/>
  <c r="G544" i="1" s="1"/>
  <c r="G543" i="1" s="1"/>
  <c r="F545" i="1"/>
  <c r="F544" i="1" s="1"/>
  <c r="F543" i="1" s="1"/>
  <c r="E545" i="1"/>
  <c r="E544" i="1" s="1"/>
  <c r="E543" i="1" s="1"/>
  <c r="F558" i="1" l="1"/>
  <c r="E574" i="1"/>
  <c r="E573" i="1" s="1"/>
  <c r="E572" i="1" s="1"/>
  <c r="F574" i="1"/>
  <c r="F573" i="1" s="1"/>
  <c r="G574" i="1"/>
  <c r="G573" i="1" s="1"/>
  <c r="G572" i="1" s="1"/>
  <c r="G530" i="1"/>
  <c r="G524" i="1" s="1"/>
  <c r="G523" i="1" s="1"/>
  <c r="G511" i="1" s="1"/>
  <c r="F565" i="1"/>
  <c r="F564" i="1" s="1"/>
  <c r="E530" i="1"/>
  <c r="E524" i="1" s="1"/>
  <c r="E523" i="1" s="1"/>
  <c r="E511" i="1" s="1"/>
  <c r="F530" i="1"/>
  <c r="F524" i="1" s="1"/>
  <c r="F523" i="1" s="1"/>
  <c r="F511" i="1" s="1"/>
  <c r="G565" i="1"/>
  <c r="G564" i="1" s="1"/>
  <c r="E565" i="1"/>
  <c r="E564" i="1" s="1"/>
  <c r="F437" i="1"/>
  <c r="G414" i="1"/>
  <c r="E443" i="1"/>
  <c r="G445" i="1"/>
  <c r="G443" i="1" s="1"/>
  <c r="F414" i="1"/>
  <c r="E425" i="1"/>
  <c r="F425" i="1"/>
  <c r="E437" i="1"/>
  <c r="F443" i="1"/>
  <c r="G437" i="1"/>
  <c r="E414" i="1"/>
  <c r="G425" i="1"/>
  <c r="G453" i="1"/>
  <c r="G452" i="1" s="1"/>
  <c r="F452" i="1"/>
  <c r="E452" i="1"/>
  <c r="E442" i="1" s="1"/>
  <c r="F337" i="1"/>
  <c r="E384" i="1"/>
  <c r="E383" i="1" s="1"/>
  <c r="E382" i="1" s="1"/>
  <c r="E381" i="1" s="1"/>
  <c r="E337" i="1"/>
  <c r="E372" i="1"/>
  <c r="F372" i="1"/>
  <c r="F384" i="1"/>
  <c r="F383" i="1" s="1"/>
  <c r="F382" i="1" s="1"/>
  <c r="F381" i="1" s="1"/>
  <c r="G372" i="1"/>
  <c r="E324" i="1"/>
  <c r="E323" i="1" s="1"/>
  <c r="E318" i="1" s="1"/>
  <c r="E317" i="1" s="1"/>
  <c r="E349" i="1"/>
  <c r="G349" i="1"/>
  <c r="G324" i="1"/>
  <c r="G323" i="1" s="1"/>
  <c r="G318" i="1" s="1"/>
  <c r="G317" i="1" s="1"/>
  <c r="F324" i="1"/>
  <c r="F323" i="1" s="1"/>
  <c r="F318" i="1" s="1"/>
  <c r="F317" i="1" s="1"/>
  <c r="F349" i="1"/>
  <c r="G384" i="1"/>
  <c r="G383" i="1" s="1"/>
  <c r="G382" i="1" s="1"/>
  <c r="G381" i="1" s="1"/>
  <c r="G340" i="1"/>
  <c r="G339" i="1" s="1"/>
  <c r="G338" i="1" s="1"/>
  <c r="G337" i="1" s="1"/>
  <c r="F557" i="1"/>
  <c r="F552" i="1" s="1"/>
  <c r="F551" i="1" s="1"/>
  <c r="E558" i="1"/>
  <c r="E557" i="1" s="1"/>
  <c r="E552" i="1" s="1"/>
  <c r="E551" i="1" s="1"/>
  <c r="F572" i="1"/>
  <c r="F542" i="1"/>
  <c r="F541" i="1" s="1"/>
  <c r="G552" i="1"/>
  <c r="G551" i="1" s="1"/>
  <c r="E542" i="1"/>
  <c r="E541" i="1" s="1"/>
  <c r="G542" i="1"/>
  <c r="G541" i="1" s="1"/>
  <c r="E563" i="1" l="1"/>
  <c r="E540" i="1" s="1"/>
  <c r="G563" i="1"/>
  <c r="G540" i="1" s="1"/>
  <c r="F563" i="1"/>
  <c r="F540" i="1" s="1"/>
  <c r="G442" i="1"/>
  <c r="G413" i="1" s="1"/>
  <c r="G412" i="1" s="1"/>
  <c r="G411" i="1" s="1"/>
  <c r="E413" i="1"/>
  <c r="E412" i="1" s="1"/>
  <c r="E411" i="1" s="1"/>
  <c r="F442" i="1"/>
  <c r="F413" i="1" s="1"/>
  <c r="F412" i="1" s="1"/>
  <c r="F411" i="1" s="1"/>
  <c r="G348" i="1"/>
  <c r="G336" i="1" s="1"/>
  <c r="G335" i="1" s="1"/>
  <c r="E348" i="1"/>
  <c r="E336" i="1" s="1"/>
  <c r="E335" i="1" s="1"/>
  <c r="F348" i="1"/>
  <c r="F336" i="1" s="1"/>
  <c r="F335" i="1" s="1"/>
  <c r="G587" i="1" l="1"/>
  <c r="G586" i="1" s="1"/>
  <c r="G585" i="1" s="1"/>
  <c r="G584" i="1" s="1"/>
  <c r="F587" i="1"/>
  <c r="F586" i="1" s="1"/>
  <c r="F585" i="1" s="1"/>
  <c r="F584" i="1" s="1"/>
  <c r="E587" i="1"/>
  <c r="E586" i="1" s="1"/>
  <c r="E585" i="1" s="1"/>
  <c r="E584" i="1" s="1"/>
  <c r="G500" i="1"/>
  <c r="F500" i="1"/>
  <c r="E500" i="1"/>
  <c r="G498" i="1"/>
  <c r="F498" i="1"/>
  <c r="E498" i="1"/>
  <c r="G496" i="1"/>
  <c r="F496" i="1"/>
  <c r="E496" i="1"/>
  <c r="G494" i="1"/>
  <c r="F494" i="1"/>
  <c r="E494" i="1"/>
  <c r="G492" i="1"/>
  <c r="F492" i="1"/>
  <c r="E492" i="1"/>
  <c r="G488" i="1"/>
  <c r="G487" i="1" s="1"/>
  <c r="G486" i="1" s="1"/>
  <c r="F488" i="1"/>
  <c r="F487" i="1" s="1"/>
  <c r="F486" i="1" s="1"/>
  <c r="E488" i="1"/>
  <c r="E487" i="1" s="1"/>
  <c r="E486" i="1" s="1"/>
  <c r="G409" i="1"/>
  <c r="F409" i="1"/>
  <c r="E409" i="1"/>
  <c r="G407" i="1"/>
  <c r="F407" i="1"/>
  <c r="E407" i="1"/>
  <c r="G405" i="1"/>
  <c r="F405" i="1"/>
  <c r="E405" i="1"/>
  <c r="G401" i="1"/>
  <c r="G400" i="1" s="1"/>
  <c r="G399" i="1" s="1"/>
  <c r="F401" i="1"/>
  <c r="F400" i="1" s="1"/>
  <c r="F399" i="1" s="1"/>
  <c r="E401" i="1"/>
  <c r="E400" i="1" s="1"/>
  <c r="E399" i="1" s="1"/>
  <c r="E491" i="1" l="1"/>
  <c r="E490" i="1" s="1"/>
  <c r="E404" i="1"/>
  <c r="E403" i="1" s="1"/>
  <c r="E398" i="1" s="1"/>
  <c r="E397" i="1" s="1"/>
  <c r="E316" i="1" s="1"/>
  <c r="F404" i="1"/>
  <c r="F403" i="1" s="1"/>
  <c r="F398" i="1" s="1"/>
  <c r="F397" i="1" s="1"/>
  <c r="F316" i="1" s="1"/>
  <c r="G404" i="1"/>
  <c r="G403" i="1" s="1"/>
  <c r="G398" i="1" s="1"/>
  <c r="G397" i="1" s="1"/>
  <c r="G316" i="1" s="1"/>
  <c r="F491" i="1"/>
  <c r="F490" i="1" s="1"/>
  <c r="G491" i="1"/>
  <c r="G490" i="1" s="1"/>
  <c r="G485" i="1" l="1"/>
  <c r="F485" i="1"/>
  <c r="E485" i="1"/>
  <c r="G483" i="1"/>
  <c r="F483" i="1"/>
  <c r="E483" i="1"/>
  <c r="G481" i="1"/>
  <c r="F481" i="1"/>
  <c r="E481" i="1"/>
  <c r="G478" i="1"/>
  <c r="F478" i="1"/>
  <c r="E478" i="1"/>
  <c r="G476" i="1"/>
  <c r="F476" i="1"/>
  <c r="E476" i="1"/>
  <c r="G473" i="1"/>
  <c r="F473" i="1"/>
  <c r="E473" i="1"/>
  <c r="G470" i="1"/>
  <c r="F470" i="1"/>
  <c r="E470" i="1"/>
  <c r="G466" i="1"/>
  <c r="G465" i="1" s="1"/>
  <c r="G464" i="1" s="1"/>
  <c r="F466" i="1"/>
  <c r="F465" i="1" s="1"/>
  <c r="F464" i="1" s="1"/>
  <c r="E466" i="1"/>
  <c r="E465" i="1" s="1"/>
  <c r="E464" i="1" s="1"/>
  <c r="E461" i="1"/>
  <c r="E460" i="1" s="1"/>
  <c r="E459" i="1" s="1"/>
  <c r="E458" i="1" s="1"/>
  <c r="E457" i="1" s="1"/>
  <c r="E456" i="1" s="1"/>
  <c r="G460" i="1"/>
  <c r="G459" i="1" s="1"/>
  <c r="G458" i="1" s="1"/>
  <c r="G457" i="1" s="1"/>
  <c r="G456" i="1" s="1"/>
  <c r="F460" i="1"/>
  <c r="F459" i="1" s="1"/>
  <c r="F458" i="1" s="1"/>
  <c r="F457" i="1" s="1"/>
  <c r="F456" i="1" s="1"/>
  <c r="G105" i="1"/>
  <c r="F105" i="1"/>
  <c r="E105" i="1"/>
  <c r="G104" i="1"/>
  <c r="F104" i="1"/>
  <c r="E104" i="1"/>
  <c r="G102" i="1"/>
  <c r="G101" i="1" s="1"/>
  <c r="F102" i="1"/>
  <c r="F101" i="1" s="1"/>
  <c r="E102" i="1"/>
  <c r="E101" i="1" s="1"/>
  <c r="G99" i="1"/>
  <c r="F99" i="1"/>
  <c r="E99" i="1"/>
  <c r="G95" i="1"/>
  <c r="G94" i="1" s="1"/>
  <c r="G93" i="1" s="1"/>
  <c r="F95" i="1"/>
  <c r="F94" i="1" s="1"/>
  <c r="F93" i="1" s="1"/>
  <c r="E95" i="1"/>
  <c r="E94" i="1" s="1"/>
  <c r="E93" i="1" s="1"/>
  <c r="F475" i="1" l="1"/>
  <c r="E469" i="1"/>
  <c r="G103" i="1"/>
  <c r="G98" i="1" s="1"/>
  <c r="G97" i="1" s="1"/>
  <c r="G92" i="1" s="1"/>
  <c r="G91" i="1" s="1"/>
  <c r="G90" i="1" s="1"/>
  <c r="F103" i="1"/>
  <c r="F98" i="1" s="1"/>
  <c r="F97" i="1" s="1"/>
  <c r="F92" i="1" s="1"/>
  <c r="F91" i="1" s="1"/>
  <c r="F90" i="1" s="1"/>
  <c r="E103" i="1"/>
  <c r="E98" i="1" s="1"/>
  <c r="E97" i="1" s="1"/>
  <c r="E92" i="1" s="1"/>
  <c r="E91" i="1" s="1"/>
  <c r="E90" i="1" s="1"/>
  <c r="G469" i="1"/>
  <c r="F480" i="1"/>
  <c r="F469" i="1"/>
  <c r="E480" i="1"/>
  <c r="G475" i="1"/>
  <c r="G480" i="1"/>
  <c r="E475" i="1"/>
  <c r="E468" i="1" l="1"/>
  <c r="E463" i="1" s="1"/>
  <c r="F468" i="1"/>
  <c r="F463" i="1" s="1"/>
  <c r="F462" i="1" s="1"/>
  <c r="F455" i="1" s="1"/>
  <c r="G468" i="1"/>
  <c r="G463" i="1" s="1"/>
  <c r="G462" i="1" s="1"/>
  <c r="G455" i="1" s="1"/>
  <c r="E462" i="1" l="1"/>
  <c r="E455" i="1" s="1"/>
  <c r="E28" i="1"/>
  <c r="F73" i="1" l="1"/>
  <c r="G73" i="1"/>
  <c r="E73" i="1"/>
  <c r="G61" i="1"/>
  <c r="F61" i="1"/>
  <c r="E61" i="1"/>
  <c r="F54" i="1"/>
  <c r="G54" i="1"/>
  <c r="E54" i="1"/>
  <c r="G53" i="1"/>
  <c r="F53" i="1"/>
  <c r="G52" i="1"/>
  <c r="F52" i="1"/>
  <c r="E52" i="1"/>
  <c r="F70" i="1"/>
  <c r="F69" i="1" s="1"/>
  <c r="G70" i="1"/>
  <c r="G69" i="1" s="1"/>
  <c r="E70" i="1"/>
  <c r="E69" i="1" s="1"/>
  <c r="G63" i="1"/>
  <c r="F63" i="1"/>
  <c r="E63" i="1"/>
  <c r="G47" i="1"/>
  <c r="G46" i="1" s="1"/>
  <c r="G45" i="1" s="1"/>
  <c r="G44" i="1" s="1"/>
  <c r="F47" i="1"/>
  <c r="F46" i="1" s="1"/>
  <c r="F45" i="1" s="1"/>
  <c r="F44" i="1" s="1"/>
  <c r="E47" i="1"/>
  <c r="E46" i="1" s="1"/>
  <c r="E45" i="1" s="1"/>
  <c r="E44" i="1" s="1"/>
  <c r="G41" i="1"/>
  <c r="F41" i="1"/>
  <c r="E41" i="1"/>
  <c r="G38" i="1"/>
  <c r="F38" i="1"/>
  <c r="E38" i="1"/>
  <c r="G36" i="1"/>
  <c r="F36" i="1"/>
  <c r="E36" i="1"/>
  <c r="G34" i="1"/>
  <c r="F34" i="1"/>
  <c r="E34" i="1"/>
  <c r="G28" i="1"/>
  <c r="F28" i="1"/>
  <c r="G11" i="1"/>
  <c r="G10" i="1" s="1"/>
  <c r="G9" i="1" s="1"/>
  <c r="F11" i="1"/>
  <c r="F10" i="1" s="1"/>
  <c r="F9" i="1" s="1"/>
  <c r="E11" i="1"/>
  <c r="E10" i="1" s="1"/>
  <c r="E9" i="1" s="1"/>
  <c r="G71" i="1"/>
  <c r="F71" i="1"/>
  <c r="E71" i="1"/>
  <c r="G24" i="1"/>
  <c r="F24" i="1"/>
  <c r="E24" i="1"/>
  <c r="G21" i="1"/>
  <c r="F21" i="1"/>
  <c r="E21" i="1"/>
  <c r="G19" i="1"/>
  <c r="F19" i="1"/>
  <c r="E19" i="1"/>
  <c r="G17" i="1"/>
  <c r="F17" i="1"/>
  <c r="E17" i="1"/>
  <c r="G15" i="1"/>
  <c r="F15" i="1"/>
  <c r="E15" i="1"/>
  <c r="E60" i="1" l="1"/>
  <c r="E59" i="1" s="1"/>
  <c r="E33" i="1"/>
  <c r="E27" i="1" s="1"/>
  <c r="E26" i="1" s="1"/>
  <c r="F60" i="1"/>
  <c r="G60" i="1"/>
  <c r="E14" i="1"/>
  <c r="E13" i="1" s="1"/>
  <c r="G51" i="1"/>
  <c r="G50" i="1" s="1"/>
  <c r="G49" i="1" s="1"/>
  <c r="F51" i="1"/>
  <c r="F50" i="1" s="1"/>
  <c r="F49" i="1" s="1"/>
  <c r="E51" i="1"/>
  <c r="E50" i="1" s="1"/>
  <c r="E49" i="1" s="1"/>
  <c r="G33" i="1"/>
  <c r="G27" i="1" s="1"/>
  <c r="G26" i="1" s="1"/>
  <c r="F33" i="1"/>
  <c r="F27" i="1" s="1"/>
  <c r="F26" i="1" s="1"/>
  <c r="G14" i="1"/>
  <c r="G13" i="1" s="1"/>
  <c r="F14" i="1"/>
  <c r="F13" i="1" s="1"/>
  <c r="G59" i="1" l="1"/>
  <c r="F59" i="1"/>
  <c r="E8" i="1"/>
  <c r="F8" i="1" l="1"/>
  <c r="F590" i="1" s="1"/>
  <c r="G8" i="1"/>
  <c r="G590" i="1" s="1"/>
  <c r="E590" i="1"/>
</calcChain>
</file>

<file path=xl/sharedStrings.xml><?xml version="1.0" encoding="utf-8"?>
<sst xmlns="http://schemas.openxmlformats.org/spreadsheetml/2006/main" count="1731" uniqueCount="555">
  <si>
    <t>тыс. рублей</t>
  </si>
  <si>
    <t>Наименование</t>
  </si>
  <si>
    <t>РПР</t>
  </si>
  <si>
    <t>ЦСР</t>
  </si>
  <si>
    <t>ВР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</si>
  <si>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</si>
  <si>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</si>
  <si>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</si>
  <si>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</si>
  <si>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Непрограммные расходы</t>
  </si>
  <si>
    <t>00 0 00 00000</t>
  </si>
  <si>
    <t>Председатель представительного органа муниципального образования</t>
  </si>
  <si>
    <t>00 0 00 00020</t>
  </si>
  <si>
    <t xml:space="preserve">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</si>
  <si>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Заместитель председателя представительного органа муниципального образования</t>
  </si>
  <si>
    <t>00 0 00 00030</t>
  </si>
  <si>
    <t>Депутаты  представительного органа муниципального образования</t>
  </si>
  <si>
    <t>00 0 00 00040</t>
  </si>
  <si>
    <t>Обеспечение деятельности Благовещенской городской Думы</t>
  </si>
  <si>
    <t>00 0 00 00050</t>
  </si>
  <si>
    <t>Социальное обеспечение и иные выплаты населению</t>
  </si>
  <si>
    <t>Компенсация расходов, связанных с депутатской деятельностью</t>
  </si>
  <si>
    <t>00 0 00 00060</t>
  </si>
  <si>
    <t>Другие общегосударственные вопросы</t>
  </si>
  <si>
    <t>0113</t>
  </si>
  <si>
    <t>Финансовое обеспечение поощрений за заслуги перед муниципальным образованием городом Благовещенском</t>
  </si>
  <si>
    <t>00 0 00 80110</t>
  </si>
  <si>
    <t>Функционирование  высшего должностного лица  субъекта  Российской Федерации и муниципального образования</t>
  </si>
  <si>
    <t>0102</t>
  </si>
  <si>
    <t>Глава муниципального образования</t>
  </si>
  <si>
    <t>00 0 00 00010</t>
  </si>
  <si>
    <t>0104</t>
  </si>
  <si>
    <t>00 0 00 00070</t>
  </si>
  <si>
    <t>Иные бюджетные ассигнования</t>
  </si>
  <si>
    <t>Расходы на выполнение государственных полномочий</t>
  </si>
  <si>
    <t>00 1 00 00000</t>
  </si>
  <si>
    <t>00 1 00 87290</t>
  </si>
  <si>
    <t>00 1 00 87360</t>
  </si>
  <si>
    <t>100</t>
  </si>
  <si>
    <t>200</t>
  </si>
  <si>
    <t>00 1 00 88430</t>
  </si>
  <si>
    <t>Судебная система</t>
  </si>
  <si>
    <t>0105</t>
  </si>
  <si>
    <t>00 1 00 51200</t>
  </si>
  <si>
    <t>Предоставление субсидий бюджетным, автономным
учреждениям и иным некоммерческим организациям</t>
  </si>
  <si>
    <t>00 0 00 10590</t>
  </si>
  <si>
    <t>Расходы  на оплату исполнительных документов (за исключением исполнительных документов, реализуемых в рамках государственных программ)</t>
  </si>
  <si>
    <t>00 0 00 70020</t>
  </si>
  <si>
    <t>Национальная экономика</t>
  </si>
  <si>
    <t>Муниципальная программа "Обеспечение безопасности жизнедеятельности населения и территории города Благовещенска"</t>
  </si>
  <si>
    <t>08 0 00 00000</t>
  </si>
  <si>
    <t>0500</t>
  </si>
  <si>
    <t xml:space="preserve">Жилищное  хозяйство </t>
  </si>
  <si>
    <t>0501</t>
  </si>
  <si>
    <t>03 0 00 00000</t>
  </si>
  <si>
    <t xml:space="preserve">Коммунальное хозяйство </t>
  </si>
  <si>
    <t>0502</t>
  </si>
  <si>
    <t xml:space="preserve">Благоустройство </t>
  </si>
  <si>
    <t>0503</t>
  </si>
  <si>
    <t>Муниципальная программа "Обеспечение доступным и комфортным жильем населения города Благовещенска"</t>
  </si>
  <si>
    <t>01 0 00 00000</t>
  </si>
  <si>
    <t>Обеспечение деятельности 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</si>
  <si>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</si>
  <si>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</si>
  <si>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</si>
  <si>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Резервный фонд администрации города Благовещенска</t>
  </si>
  <si>
    <t>00 0 00 20010</t>
  </si>
  <si>
    <t xml:space="preserve">Национальная безопасность 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</si>
  <si>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</si>
  <si>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</si>
  <si>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</si>
  <si>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08 2 00 00000</t>
  </si>
  <si>
    <t>08 2 01 00000</t>
  </si>
  <si>
    <t>08 3 00 00000</t>
  </si>
  <si>
    <t>08 3 01 00000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</si>
  <si>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</si>
  <si>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</si>
  <si>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Плановый период</t>
  </si>
  <si>
    <t>00 1 00 87340</t>
  </si>
  <si>
    <t>Финансовое обеспечение государственных полномочий по созданию и организации деятельности комиссий по делам несовершеннолетних  и защите их прав при администрациях городских округов и муниципальных районов</t>
  </si>
  <si>
    <t xml:space="preserve">Финансовое обеспечение государственных полномочий по организационному обеспечению деятельности административных комиссий </t>
  </si>
  <si>
    <t>Осуществление полномочий  по составлению (изменению) списков кандидатов в присяжные заседатели федеральных судов общей юрисдикции в Российской Федерации</t>
  </si>
  <si>
    <t>Финансовое обеспечение отдельных государственных полномочий Амурской области по осуществлению регионального государственного контроля (надзора) в области розничной продажи алкогольной и спиртосодержащей продукции</t>
  </si>
  <si>
    <t>03 3 00 00000</t>
  </si>
  <si>
    <t>Мероприятия в сфере мобилизационной подготовки</t>
  </si>
  <si>
    <t>00 0 00 00091</t>
  </si>
  <si>
    <t>2026 год</t>
  </si>
  <si>
    <t>Финансовое обеспечение государственных полномочий по организации и осуществлению деятельности по опеке  и попечительству в отношении совершеннолетних лиц, признанных судом  недееспособными или ограниченными в дееспособности по основаниям,  указанным в статьях 29 и 30 Гражданского кодекса Российской Федерации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</si>
  <si>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</si>
  <si>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</si>
  <si>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</si>
  <si>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</si>
  <si>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 образование</t>
  </si>
  <si>
    <t>0701</t>
  </si>
  <si>
    <t>Предоставление субсидий бюджетным, автономным учреждениям и иным некоммерческим организациям</t>
  </si>
  <si>
    <t>600</t>
  </si>
  <si>
    <t>05 0 00 00000</t>
  </si>
  <si>
    <t>05 2 00 00000</t>
  </si>
  <si>
    <t>05 2 01 00000</t>
  </si>
  <si>
    <t xml:space="preserve">Молодежная политика  </t>
  </si>
  <si>
    <t>0707</t>
  </si>
  <si>
    <t>Муниципальная программа "Развитие потенциала молодежи города Благовещенска"</t>
  </si>
  <si>
    <t>07 0 00 00000</t>
  </si>
  <si>
    <t xml:space="preserve">Культура, кинематография </t>
  </si>
  <si>
    <t>0800</t>
  </si>
  <si>
    <t xml:space="preserve">Культура </t>
  </si>
  <si>
    <t>0801</t>
  </si>
  <si>
    <t>05 3 00 00000</t>
  </si>
  <si>
    <t>05 3 01 00000</t>
  </si>
  <si>
    <t>05 3 01 10590</t>
  </si>
  <si>
    <t>Другие вопросы  в области культуры, кинематографии</t>
  </si>
  <si>
    <t>0804</t>
  </si>
  <si>
    <t>Обслуживание  государственного 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</si>
  <si>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</si>
  <si>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</si>
  <si>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</si>
  <si>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Процентные платежи по муниципальному долгу</t>
  </si>
  <si>
    <t>00 0 00 70010</t>
  </si>
  <si>
    <t>Обслуживание государственного (муниципального) долга</t>
  </si>
  <si>
    <t>Социальная политика</t>
  </si>
  <si>
    <t>1000</t>
  </si>
  <si>
    <t>Пенсионное обеспечение</t>
  </si>
  <si>
    <t>1001</t>
  </si>
  <si>
    <t>Доплаты к пенсиям муниципальных служащих</t>
  </si>
  <si>
    <t>00 0 00 80120</t>
  </si>
  <si>
    <t>Социальное обеспечение населения</t>
  </si>
  <si>
    <t>1003</t>
  </si>
  <si>
    <t>Дополнительное материальное обеспечение ветеранов культуры, искусства и спорта</t>
  </si>
  <si>
    <t>00 0 00 80080</t>
  </si>
  <si>
    <t>Предоставление мер социальной поддержки гражданам, награжденным званием "Почётный гражданин города Благовещенска"</t>
  </si>
  <si>
    <t>00 0 00 80090</t>
  </si>
  <si>
    <t>00 0 00 80100</t>
  </si>
  <si>
    <t xml:space="preserve">Мероприятия  в области социальной политики </t>
  </si>
  <si>
    <t>00 0 00 80130</t>
  </si>
  <si>
    <t>Расходы на финансирование муниципального гранта</t>
  </si>
  <si>
    <t>00 0 00 80140</t>
  </si>
  <si>
    <t>01 3 00 00000</t>
  </si>
  <si>
    <t>Охрана семьи и детства</t>
  </si>
  <si>
    <t>1004</t>
  </si>
  <si>
    <t xml:space="preserve">План </t>
  </si>
  <si>
    <t>Расходы на проведение общегородских конкурсов</t>
  </si>
  <si>
    <t>00 0 00 80160</t>
  </si>
  <si>
    <t>на 2025 год</t>
  </si>
  <si>
    <t>2027 год</t>
  </si>
  <si>
    <t>Обеспечение мероприятий национальных проектов, предусмотренных Указом Президента Российской Федерации, а также соглашений о предоставлении субсидий (иных межбюджетных трансфертов) из областного бюджета</t>
  </si>
  <si>
    <t>00 0 00 20020</t>
  </si>
  <si>
    <t>Комплексы процессных мероприятий</t>
  </si>
  <si>
    <t>Муниципальный проект города Благовещенска "Профилактика преступлений и правонарушений"</t>
  </si>
  <si>
    <t>Развитие аппаратно-программного комплекса "Безопасный город"</t>
  </si>
  <si>
    <t>08 2 01 11590</t>
  </si>
  <si>
    <t>08 3 01 10340</t>
  </si>
  <si>
    <t>Обеспечение функционирования муниципальной комплексной системы экстренного оповещения населения и информирования населения</t>
  </si>
  <si>
    <t>08 3 01 10350</t>
  </si>
  <si>
    <t>Обеспечение деятельности (оказание услуг, выполнение работ) муниципальных учреждений</t>
  </si>
  <si>
    <t>08 3 01 10590</t>
  </si>
  <si>
    <t xml:space="preserve">Муниципальная программа "Развитие и сохранение культуры в городе Благовещенске" </t>
  </si>
  <si>
    <t>Комплекс процессных мероприятий "Обеспечение функций исполнительно-распорядительного органа города Благовещенска и деятельности муниципальных учреждений в сфере культуры"</t>
  </si>
  <si>
    <t>Муниципальные проекты города Благовещенска</t>
  </si>
  <si>
    <t>Муниципальный проект города Благовещенска "Поддержка творческих инициатив в сфере культуры и искусства"</t>
  </si>
  <si>
    <t>Предоставления муниципального гранта в форме субсидии муниципальным учреждениям культуры и дополнительного образования в сфере культуры и искусства, социально ориентированным некоммерческим организациям на реализацию культурных социально значимых для города Благовещенска проектов</t>
  </si>
  <si>
    <t>05 2 01 80020</t>
  </si>
  <si>
    <t>Обеспечение функций исполнительно-распорядительного, контрольного органов муниципального образования</t>
  </si>
  <si>
    <t>05 3 01 00070</t>
  </si>
  <si>
    <t>05 3 02 00000</t>
  </si>
  <si>
    <t>Проведение текущего ремонта объектов историко-культурного наследия</t>
  </si>
  <si>
    <t>05 3 02 10070</t>
  </si>
  <si>
    <t>Проведение текущего ремонта объектов историко-культурного наследия муниципальными учреждениями</t>
  </si>
  <si>
    <t>05 3 02 10071</t>
  </si>
  <si>
    <t>Комплекс процессных мероприятий "Вознаграждения за заслуги в области культуры и искусства"</t>
  </si>
  <si>
    <t>05 3 03 00000</t>
  </si>
  <si>
    <t>Выплаты премий работникам муниципальных организаций культуры, внесшим значительный вклад в развитие культуры города Благовещенска</t>
  </si>
  <si>
    <t>Выплата премии муниципального образования города Благовещенска  в области культуры и искусства</t>
  </si>
  <si>
    <t>05 3 03 70110</t>
  </si>
  <si>
    <t>05 3 03  70110</t>
  </si>
  <si>
    <t>07 2 00 00000</t>
  </si>
  <si>
    <t>Муниципальный проект города Благовещенска "Поддержка молодежных инициатив"</t>
  </si>
  <si>
    <t>07 2 01 00000</t>
  </si>
  <si>
    <t>Финансовая поддержка некоммерческих организаций, осуществляющих деятельность, направленную на реализацию социально значимых проектов и мероприятий</t>
  </si>
  <si>
    <t>07 3 00 00000</t>
  </si>
  <si>
    <t>Комплекс процессных мероприятий "Реализация мероприятий в области муниципальной молодежной политики и обеспечение деятельности муниципальных учреждений"</t>
  </si>
  <si>
    <t>07 3 01 00000</t>
  </si>
  <si>
    <t>Проведение мероприятий по работе с молодежью</t>
  </si>
  <si>
    <t>07 3 01 10180</t>
  </si>
  <si>
    <t>Выплата премий в сфере молодежной политики</t>
  </si>
  <si>
    <t>07 3 01 10560</t>
  </si>
  <si>
    <t>Обеспечение деятельности (обеспечение услуг, выполнение работ) муниципальных учреждений</t>
  </si>
  <si>
    <t>07 3 01 10590</t>
  </si>
  <si>
    <t xml:space="preserve">Физическая культура и спорт </t>
  </si>
  <si>
    <t>1100</t>
  </si>
  <si>
    <t xml:space="preserve">Физическая культура </t>
  </si>
  <si>
    <t>1101</t>
  </si>
  <si>
    <t>Муниципальная программа "Развитие физической культуры и спорта в городе Благовещенске"</t>
  </si>
  <si>
    <t>06 0 00 00000</t>
  </si>
  <si>
    <t>06 2 00 00000</t>
  </si>
  <si>
    <t>06 2 02 00000</t>
  </si>
  <si>
    <t>06 3 00 00000</t>
  </si>
  <si>
    <t>Комплекс процессных мероприятий "Обеспечение условий для развития физической культуры и спорта и организация деятельности муниципальных учреждений в сфере физической культуры и спорта в городе Благовещенске"</t>
  </si>
  <si>
    <t>06 3 01 00000</t>
  </si>
  <si>
    <t>06 3 01 10590</t>
  </si>
  <si>
    <t>Массовый спорт</t>
  </si>
  <si>
    <t>1102</t>
  </si>
  <si>
    <t>1103</t>
  </si>
  <si>
    <t>Муниципальный проект города Благовещенска "Поддержка некоммерческих организаций в сфере физической культуры и спорта"</t>
  </si>
  <si>
    <t>06 2 03 00000</t>
  </si>
  <si>
    <t>Проведение физкультурно-оздоровительных и спортивных мероприятий</t>
  </si>
  <si>
    <t>06 3 01 10130</t>
  </si>
  <si>
    <t>Выплаты средств судьям, рабочим и спортсменам при проведении официальных физкультурных и спортивных мероприятий</t>
  </si>
  <si>
    <t>06 3 01 10140</t>
  </si>
  <si>
    <t>Спорт высших достижений</t>
  </si>
  <si>
    <t>Выплата премии муниципального образования города Благовещенска спортсменам и их тренерам за достижение высоких спортивных результатов</t>
  </si>
  <si>
    <t>06 3 01 10150</t>
  </si>
  <si>
    <t>Муниципальная программа "Развитие образования города Благовещенска"</t>
  </si>
  <si>
    <t>04 0 00 00000</t>
  </si>
  <si>
    <t>04 2 00 00000</t>
  </si>
  <si>
    <t>Муниципальный проект города Благовещенска "Модернизация систем дошкольного, общего и дополнительного образования"</t>
  </si>
  <si>
    <t>04 2 01 00000</t>
  </si>
  <si>
    <t>Благоустройство территорий дошкольных образовательных организаций</t>
  </si>
  <si>
    <t>04 2 01 S7650</t>
  </si>
  <si>
    <t>04 3 00 00000</t>
  </si>
  <si>
    <t>04 3 01 00000</t>
  </si>
  <si>
    <t>04 3 01 10590</t>
  </si>
  <si>
    <t>Предоставление сертификатов на детей, посещающих частные организации, осуществляющие образовательную деятельность по образовательным программам дошкольного образования</t>
  </si>
  <si>
    <t>04 3 01 S7740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</si>
  <si>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</si>
  <si>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04 3 01 88500</t>
  </si>
  <si>
    <t>04 3 03 00000</t>
  </si>
  <si>
    <t xml:space="preserve">Выплата единовременных социальных пособий работникам муниципальных образовательных учреждений </t>
  </si>
  <si>
    <t>04 3 03 10610</t>
  </si>
  <si>
    <t xml:space="preserve">Общее образование </t>
  </si>
  <si>
    <t>0702</t>
  </si>
  <si>
    <t>Муниципальные проекты</t>
  </si>
  <si>
    <t>04 1 00 00000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</si>
  <si>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</si>
  <si>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 1 ЕВ 51790</t>
  </si>
  <si>
    <t>Муниципальный проект "Современная школа"</t>
  </si>
  <si>
    <t>Создание новых мест в общеобразовательных организациях в связи с ростом числа обучающихся, вызванным демографическим фактором</t>
  </si>
  <si>
    <t>04 1 Е1 53050</t>
  </si>
  <si>
    <t xml:space="preserve">Организация и проведение мероприятий по благоустройству территорий общеобразовательных организаций </t>
  </si>
  <si>
    <t>04 2 01 S8570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</si>
  <si>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</si>
  <si>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04 3 01 L3040</t>
  </si>
  <si>
    <t>Организация подвоза обучающихся в муниципальных образовательных организациях, проживающих в отдаленных населенных пунктах</t>
  </si>
  <si>
    <t>04 3 01 10570</t>
  </si>
  <si>
    <t>Организация бесплатного питания обучающихся в муниципальных общеобразовательных организациях</t>
  </si>
  <si>
    <t>04 3 01 10594</t>
  </si>
  <si>
    <t>Предоставление бесплатного питания детям из малообеспеченных семей, обучающихся в муниципальных общеобразовательных организациях города Благовещенска</t>
  </si>
  <si>
    <t>04 3 01 10600</t>
  </si>
  <si>
    <t>Обеспечение бесплатным двухразовым питанием детей с ограниченными возможностями здоровья, обучающихся в муниципальных общеобразовательных организациях</t>
  </si>
  <si>
    <t>04 3 01 S7620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</si>
  <si>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</si>
  <si>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04 3 01 53030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</si>
  <si>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(в части выплаты разницы в районных коэффициентах)</t>
  </si>
  <si>
    <t>04 3 01 80740</t>
  </si>
  <si>
    <t>Финансовое обеспечение государственного полномочия по выплате компенсации затрат родителей (законных представителей) детей-инвалидов на организацию обучения по основным общеобразовательным программам на дому</t>
  </si>
  <si>
    <t>04 3 01 87820</t>
  </si>
  <si>
    <t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организации бесплатного питания детей из многодетных семей и детей, военнослужащих и сотрудников некоторых федеральных государственных органов, обучающихся по программам основного общего и (или) среднего общего образования)</t>
  </si>
  <si>
    <t>04 3 01 89020</t>
  </si>
  <si>
    <t>Развитие кадрового потенциала муниципальных учреждений</t>
  </si>
  <si>
    <t>04 3 03 10020</t>
  </si>
  <si>
    <t>Выплата премии муниципального образования города Благовещенска одаренным детям, обучающимся в образовательных организациях</t>
  </si>
  <si>
    <t>04 3 03 10580</t>
  </si>
  <si>
    <t>Выплата единовременных социальных пособий работникам муниципальных образовательных учреждений</t>
  </si>
  <si>
    <t>Предоставление мер материального стимулирования гражданам, с которыми управлением образования администрации города Благовещенска заключены Соглашения о трудоустройстве в муниципальные общеобразовательные учреждения после окончания обучения в образовательных организациях</t>
  </si>
  <si>
    <t>04 3 03 10632</t>
  </si>
  <si>
    <t>Дополнительное образование детей</t>
  </si>
  <si>
    <t>0703</t>
  </si>
  <si>
    <t>Обеспечение функционирования системы персонифицированного финансирования дополнительного образования детей</t>
  </si>
  <si>
    <t>04 3 01 10591</t>
  </si>
  <si>
    <t>Создание условий для патриотического воспитания обучающихся, обеспечивающих развитие у каждого подростка, верности Отечеству, готовности приносить пользу обществу и государству путем вовлечения детей во всероссийское военно-патриотическое общественное движение "Юнармия"</t>
  </si>
  <si>
    <t>04 3 01 10592</t>
  </si>
  <si>
    <t>Другие вопросы в области образования</t>
  </si>
  <si>
    <t>0709</t>
  </si>
  <si>
    <t>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</t>
  </si>
  <si>
    <t>04 3 01 87250</t>
  </si>
  <si>
    <t>Финансовое обеспечение государственных полномочий Амурской области по организации бесплатного питания обучающихся в муниципальных образовательных организациях, расположенных на территории Амурской области (в части финансового обеспечения материальных средств для осуществления государственных полномочий)</t>
  </si>
  <si>
    <t>04 3 01 89030</t>
  </si>
  <si>
    <t>04 3 02 00000</t>
  </si>
  <si>
    <t>Финансовое обеспечение государственных полномочий Амурской области по назначению и выплате денежной выплаты при передаче ребенка на воспитание в семью</t>
  </si>
  <si>
    <t>04 3 02 11020</t>
  </si>
  <si>
    <t>Финансовое обеспечение государственных полномочий по выплатам лицам из числа детей-сирот и детей, оставшихся без попечения родителей, достигшим 18 лет, но продолжающим обучение в муниципальной общеобразовательной организации, до окончания обучения</t>
  </si>
  <si>
    <t>04 3 02 70000</t>
  </si>
  <si>
    <t>Финансовое обеспечение государственных полномочий Амурской области по выплате денежных средств на содержание детей, находящихся в семьях опекунов (попечителей) и в приемных семьях, а также вознаграждения приемным родителям (родителю)</t>
  </si>
  <si>
    <t>04 3 02 87700</t>
  </si>
  <si>
    <t>Проведение мероприятий по организации отдыха детей в каникулярное время</t>
  </si>
  <si>
    <t>04 3 02 10040</t>
  </si>
  <si>
    <t>Частичная оплата стоимости путевок для детей работающих граждан в организации отдыха и оздоровления детей в каникулярное время</t>
  </si>
  <si>
    <t>04 3 02 S7500</t>
  </si>
  <si>
    <t>Развитие интеллектуального, творческого и физического потенциала всех категорий детей</t>
  </si>
  <si>
    <t>04 3 03 10050</t>
  </si>
  <si>
    <t>04 3 04 00000</t>
  </si>
  <si>
    <t>04 3 04 00070</t>
  </si>
  <si>
    <t>04 3 04 10590</t>
  </si>
  <si>
    <t>Обеспечение деятельности муниципальных учреждений в сфере бухгалтерского обслуживания</t>
  </si>
  <si>
    <t>04 3 04 10593</t>
  </si>
  <si>
    <t>Финансовое обеспечение государственных полномочий по организации и осуществлению деятельности по опеке и попечительству в отношении несовершеннолетних лиц</t>
  </si>
  <si>
    <t>04 3 04 87300</t>
  </si>
  <si>
    <t>Распределение бюджетных ассигнований по разделам, подразделам, целевым статьям  (муниципальным программам и непрограммным направлениям деятельности), группам видов расходов классификации расходов бюджетов 
 на 2025 год и плановый период 2026 и 2027 годов</t>
  </si>
  <si>
    <t>0400</t>
  </si>
  <si>
    <t>Транспорт</t>
  </si>
  <si>
    <t>0408</t>
  </si>
  <si>
    <t>Муниципальная программа "Развитие транспортной системы города Благовещенска"</t>
  </si>
  <si>
    <t>02 0 00 00000</t>
  </si>
  <si>
    <t>02 3 00 00000</t>
  </si>
  <si>
    <t>02 3 01 00000</t>
  </si>
  <si>
    <t>Выполнение работ, связанных с осуществлением регулярных перевозок пассажиров и багажа по муниципальным маршрутам регулярных перевозок по регулируемым тарифам</t>
  </si>
  <si>
    <t>02 3 01 10761</t>
  </si>
  <si>
    <t>Субсидии транспортным предприятиям на компенсацию  выпадающих доходов по тарифам, не обеспечивающим экономически обоснованные  затраты</t>
  </si>
  <si>
    <t>02 3 01 60020</t>
  </si>
  <si>
    <t>Субсидии перевозчикам на возмещение недополученных доходов в связи с осуществлением перевозок отдельных категорий граждан по льготным проездным билетам в автобусах муниципальных автомобильных маршрутов регулярных перевозок, следующих к местам расположения садовых участков</t>
  </si>
  <si>
    <t>02 3 01 60040</t>
  </si>
  <si>
    <t>Дорожное хозяйство (дорожные фонды)</t>
  </si>
  <si>
    <t>0409</t>
  </si>
  <si>
    <t>02 1 00 00000</t>
  </si>
  <si>
    <t>Муниципальный проект "Дорожная сеть"</t>
  </si>
  <si>
    <t>02 1 R1 00000</t>
  </si>
  <si>
    <t>02 1 R1 9Д111</t>
  </si>
  <si>
    <t>02 1 R1 9Д112</t>
  </si>
  <si>
    <t>02 1 R1 9Д113</t>
  </si>
  <si>
    <t>02 1 R1 9Д114</t>
  </si>
  <si>
    <t>02 1 R1 9Д115</t>
  </si>
  <si>
    <t>02 1 R1 9Д116</t>
  </si>
  <si>
    <t>02 1 R1 9Д117</t>
  </si>
  <si>
    <t>02 1 R1 9Д118</t>
  </si>
  <si>
    <t>02 1 R1 9Д11С</t>
  </si>
  <si>
    <t>02 2 00 00000</t>
  </si>
  <si>
    <t>Муниципальный проект города Благовещенска "Развитие улично-дорожной сети города Благовещенска"</t>
  </si>
  <si>
    <t>02 2 01 00000</t>
  </si>
  <si>
    <t>02 2 01 9Д001</t>
  </si>
  <si>
    <t>Капитальные вложения в объекты государственной (муниципальной) собственности</t>
  </si>
  <si>
    <t>02 2 01 9Д002</t>
  </si>
  <si>
    <t>Осуществление муниципальными образованиями дорожной деятельности в отношении автомобильных дорог местного значения и сооружений на них (ПИР)</t>
  </si>
  <si>
    <t>02 2 01 SД141</t>
  </si>
  <si>
    <t>Осуществление муниципальными образованиями дорожной деятельности в отношении автомобильных дорог местного значения и сооружений на них (Строительство, реконструкция, капитальный ремонт и ремонт дорог)</t>
  </si>
  <si>
    <t>02 2 01 SД142</t>
  </si>
  <si>
    <t>Осуществление муниципальными образованиями дорожной деятельности в отношении автомобильных дорог местного значения и сооружений на них (Приобретение, доставка, установка железобетонных (металлических) конструкций для устройства (усиления) дорожных одежд, элементов обустройства дороги, систем водоотвода)</t>
  </si>
  <si>
    <t>02 2 01 SД143</t>
  </si>
  <si>
    <t>Осуществление муниципальными образованиями дорожной деятельности в отношении автомобильных дорог местного значения и сооружений на них (осуществление строительного контроля)</t>
  </si>
  <si>
    <t>02 2 01 SД14С</t>
  </si>
  <si>
    <t>Другие вопросы в области национальной экономики</t>
  </si>
  <si>
    <t>0412</t>
  </si>
  <si>
    <t>Муниципальная программа "Развитие малого и среднего предпринимательства и туризма на территории города Благовещенска"</t>
  </si>
  <si>
    <t>09 0 00 00000</t>
  </si>
  <si>
    <t>09 2 00 00000</t>
  </si>
  <si>
    <t>Муниципальный проект города Благовещенска "Поддержка субъектов малого и среднего предпринимательства"</t>
  </si>
  <si>
    <t>09 2 01 00000</t>
  </si>
  <si>
    <t>Организация и проведение мероприятий в целях поддержки социального предпринимательства</t>
  </si>
  <si>
    <t>09 2 01 10310</t>
  </si>
  <si>
    <t>Участие в экономических форумах, выставочно-ярмарочных и иных
мероприятиях в области повышения инвестиционной активности сферы МСП</t>
  </si>
  <si>
    <t>09 2 01 10320</t>
  </si>
  <si>
    <t>09 2 01 S0131</t>
  </si>
  <si>
    <t>Муниципальная  программа "Развитие градостроительной деятельности и управление земельными ресурсами на территории муниципального образования города Благовещенска"</t>
  </si>
  <si>
    <t>10 0 00 00000</t>
  </si>
  <si>
    <t>10 2 00 00000</t>
  </si>
  <si>
    <t>Муниципальный проект города Благовещенска "Обеспечение мероприятий по землеустройству и землепользованию"</t>
  </si>
  <si>
    <t>10 2 01 00000</t>
  </si>
  <si>
    <t>Выполнение кадастровых работ</t>
  </si>
  <si>
    <t>10 2 01 10240</t>
  </si>
  <si>
    <t>Проведение комплексных кадастровых работ</t>
  </si>
  <si>
    <t>10 2 01 L5110</t>
  </si>
  <si>
    <t>Муниципальный проект города Благовещенска "Развитие градостроительной деятельности на территории города Благовещенска"</t>
  </si>
  <si>
    <t>10 2 02 00000</t>
  </si>
  <si>
    <t>Организация деятельности, направленной на подготовку внесения изменений в правила землепользования и застройки, подготовку нормативов градостроительного проектирования</t>
  </si>
  <si>
    <t>10 2 02 10501</t>
  </si>
  <si>
    <t>Организация деятельности, направленной на подготовку документации по планировке территории</t>
  </si>
  <si>
    <t>10 2 02 10502</t>
  </si>
  <si>
    <t xml:space="preserve">Жилищно-коммунальное хозяйство </t>
  </si>
  <si>
    <t>Муниципальная программа "Развитие и модернизация жилищно-коммунального хозяйства, энергосбережение и повышение энергетической эффективности города Благовещенска"</t>
  </si>
  <si>
    <t>03 2 00 00000</t>
  </si>
  <si>
    <t>Муниципальный проект города Благовещенска "Капитальный ремонт жилищного фонда"</t>
  </si>
  <si>
    <t>03 2 02 00000</t>
  </si>
  <si>
    <t>Капитальный ремонт общего имущества МКД</t>
  </si>
  <si>
    <t>03 2 02 10220</t>
  </si>
  <si>
    <t>Муниципальный проект города Благовещенска "Модернизация коммунальной инфраструктуры"</t>
  </si>
  <si>
    <t>03 2 01 00000</t>
  </si>
  <si>
    <t>Разработка проектных и изыскательских работ по объекту : "Блочно-модульная котельная в 740 квартале г. Благовещенск, Амурская область"</t>
  </si>
  <si>
    <t>03 2 01 10711</t>
  </si>
  <si>
    <t>03 2 01 10712</t>
  </si>
  <si>
    <t>Ремонт сети теплоснабжения от ТК-192М до ТК194 (408 квартал)</t>
  </si>
  <si>
    <t>03 2 01 10713</t>
  </si>
  <si>
    <t>Строительство электрических сетей в районе "5-я стройка"</t>
  </si>
  <si>
    <t>03 2 01 10714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</si>
  <si>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(за исключением направлений расходов R5052, R5053)</t>
  </si>
  <si>
    <t>03 2 01 L5051</t>
  </si>
  <si>
    <t>Расходы, направленные на модернизацию коммунальной инфраструктуры (прочие)</t>
  </si>
  <si>
    <t>03 2 01 S7401</t>
  </si>
  <si>
    <t>03 2 01 S7402</t>
  </si>
  <si>
    <t>Расходы, направленные на модернизацию коммунальной инфраструктуры (Ремонт водопроводной сети по ул. Горького от ул. Калинина до ул. Комсомольская)</t>
  </si>
  <si>
    <t>03 2 01 S7403</t>
  </si>
  <si>
    <t>Расходы, направленные на модернизацию коммунальной инфраструктуры (Ремонт тепловой сети по ул. Горького от ТК- 56 (ул. Комсомольская) до ТК- 146 (ул. Калинина)</t>
  </si>
  <si>
    <t>03 2 01 S7404</t>
  </si>
  <si>
    <t>Муниципальная программа "Формирование современной городской среды на территории города Благовещенска"</t>
  </si>
  <si>
    <t>11 0 00 00000</t>
  </si>
  <si>
    <t>11 2 00 00000</t>
  </si>
  <si>
    <t>Муниципальный проект города Благовещенска "Обеспечение проведения мероприятий по благоустройству территорий города Благовещенска"</t>
  </si>
  <si>
    <t>11 2 01 00000</t>
  </si>
  <si>
    <t>Ремонт площади Победы</t>
  </si>
  <si>
    <t>11 2 01 10781</t>
  </si>
  <si>
    <t>04 1 ЕВ 00000</t>
  </si>
  <si>
    <t>04 1 Е1 00000</t>
  </si>
  <si>
    <t>Сельское хозяйство и рыболовство</t>
  </si>
  <si>
    <t>0405</t>
  </si>
  <si>
    <t>Муниципальный проект города Благовещенска "Обеспечение эпизоотического благополучия на территории города Благовещенска"</t>
  </si>
  <si>
    <t>08 2 02 00000</t>
  </si>
  <si>
    <t>Финансовое обеспечение государственных полномочий Амурской области по организации мероприятий при осуществлении деятельности по обращению с животными без владельцев</t>
  </si>
  <si>
    <t>08 2 02 69700</t>
  </si>
  <si>
    <t>Комплекс процессных мероприятий "Поддержка организаций, предоставляющих жилищные и бытовые услуги населению"</t>
  </si>
  <si>
    <t>03 3 02 00000</t>
  </si>
  <si>
    <t>Субсидии юридическим лицам, предоставляющим населению жилищные услуги по тарифам, не обеспечивающим возмещение затрат (неблагоустроенный жилищный фонд и общежития)</t>
  </si>
  <si>
    <t>03 3 02 60120</t>
  </si>
  <si>
    <t>Текущий ремонт наружных сетей водоснабжения, водоотведения и теплоснабжения на территории города Благовещенска</t>
  </si>
  <si>
    <t>03 2 01 40921</t>
  </si>
  <si>
    <t>Комплекс процессных мероприятий "Обеспечение доступности коммунальных услуг, повышение качества и надежности коммунального обслуживания населения"</t>
  </si>
  <si>
    <t>03 3 01 00000</t>
  </si>
  <si>
    <t>Оборудование контейнерных площадок для сбора твердых коммунальных отходов (оборудование контейнерных площадок для раздельного сбора мусора)</t>
  </si>
  <si>
    <t>03 3 01 10540</t>
  </si>
  <si>
    <t>Расходы, связанные с организацией единой теплоснабжающей организацией теплоснабжения в ценовых зонах теплоснабжения</t>
  </si>
  <si>
    <t>03 3 01 80800</t>
  </si>
  <si>
    <t>Расходы, связанные с установлением в ценовых зонах теплоснабжения дополнительной меры социальной поддержки отдельным категориям граждан в виде частичной оплаты за тепловую энергию единой теплоснабжающей организации</t>
  </si>
  <si>
    <t>03 3 01 88580</t>
  </si>
  <si>
    <t>Финансовое обеспечение государственных полномочий Амурской области по компенсации организациям, осуществляющим горячее водоснабжение, холодное водоснабжение и (или) водоотведение, выпадающих доходов возникающих при применении льготных тарифов</t>
  </si>
  <si>
    <t>03 3 01 88590</t>
  </si>
  <si>
    <t>Субсидии юридическим лицам, предоставляющим населению услуги в отделениях бань</t>
  </si>
  <si>
    <t>03 3 02 60150</t>
  </si>
  <si>
    <t>Субсидия ООО "Банно-прачечные услуги" на возмещение недополученных доходов в связи с предоставлением отдельным категориям граждан услуг по помывкам в общих отделениях муниципальной бани № 6</t>
  </si>
  <si>
    <t>03 3 02 60360</t>
  </si>
  <si>
    <t>Расходы, направленные на ремонт общественных бань</t>
  </si>
  <si>
    <t>03 3 02 S9050</t>
  </si>
  <si>
    <t>Комплекс процессных мероприятий "Обеспечение деятельности исполнительно-распорядительного, контрольного
органа муниципального образования в сфере управления и распоряжения имуществом, и учреждения,
осуществляющего функции в жилищной сфере"</t>
  </si>
  <si>
    <t>01 3 02 00000</t>
  </si>
  <si>
    <t>Содержание и ремонт муниципального жилья</t>
  </si>
  <si>
    <t>01 3 02 10230</t>
  </si>
  <si>
    <t>03 3 04 00000</t>
  </si>
  <si>
    <t>Исполнение обязательств по уплате взносов на капитальный ремонт общего имущества в многоквартирных домах, жилые и нежилые помещения в которых находятся в муниципальной собственности</t>
  </si>
  <si>
    <t>11 2 01 10676</t>
  </si>
  <si>
    <t>11 3 00 00000</t>
  </si>
  <si>
    <t>Комплекс процессных мероприятий "Организация работ по благоустройству территории города Благовещенска"</t>
  </si>
  <si>
    <t>11 3 01 00000</t>
  </si>
  <si>
    <t>Обеспечение мероприятий по сносу, демонтажу зданий, строений, сооружений</t>
  </si>
  <si>
    <t>11 3 01 10490</t>
  </si>
  <si>
    <t>Устройство детских и спортивных площадок, ограждений на территориях многоквартирных домов</t>
  </si>
  <si>
    <t>11 3 01 10770</t>
  </si>
  <si>
    <t>Обновление зеленой зоны города Благовещенска</t>
  </si>
  <si>
    <t>11 3 01 10800</t>
  </si>
  <si>
    <t>Осуществление технологического присоединения к электрическим сетям</t>
  </si>
  <si>
    <t>11 3 01 10811</t>
  </si>
  <si>
    <t>Подбор, вывоз и обезвреживание биологических отходов</t>
  </si>
  <si>
    <t>11 3 01 10812</t>
  </si>
  <si>
    <t>Оформление и оборудование территорий общего пользования города Благовещенска к празднованию Нового года</t>
  </si>
  <si>
    <t>11 3 01 10813</t>
  </si>
  <si>
    <t>Проведение лабораторных и инструментальных исследований воды и почвы на водных объектах городского округа</t>
  </si>
  <si>
    <t>11 3 01 10814</t>
  </si>
  <si>
    <t>Вывоз самовольно установленных объектов движимого имущества  и бесхозяйных, разукомплектованных транспортных средств</t>
  </si>
  <si>
    <t>11 3 01 10815</t>
  </si>
  <si>
    <t>Содержание и обслуживание средств видеонаблюдения общественных территорий</t>
  </si>
  <si>
    <t>11 3 01 10816</t>
  </si>
  <si>
    <t>Акарицидная обработка общественных территорий</t>
  </si>
  <si>
    <t>11 3 01 10817</t>
  </si>
  <si>
    <t>Приобретение и установка системы отпугивателей птиц</t>
  </si>
  <si>
    <t>11 3 01 10818</t>
  </si>
  <si>
    <t>Содержание и уборка улиц, площадей, тротуаров, общественных территорий (за исключением придомовых территорий) и прочих элементов благоустройства</t>
  </si>
  <si>
    <t>11 3 01 10840</t>
  </si>
  <si>
    <t>Организация и содержание мест захоронения</t>
  </si>
  <si>
    <t>11 3 01 10860</t>
  </si>
  <si>
    <t>Оплата услуг по поставке электроэнергии на  уличное  освещение</t>
  </si>
  <si>
    <t>11 3 01 10900</t>
  </si>
  <si>
    <t>Субсидия на финансовое обеспечение (возмещение) затрат концессионера в отношении объектов наружного освещения, находящихся в собственности города Благовещенска</t>
  </si>
  <si>
    <t>11 3 01 60370</t>
  </si>
  <si>
    <t>Финансовое обеспечение государственных полномочий Амурской области по постановке на учет и учету граждан, имеющих право на получение жилищных субсидий (единовременных социальных выплат) на приобретение или строительство жилых помещений в соответствии с Федеральным законом от 25.10.2002 № 125-ФЗ "О жилищных субсидиях гражданам, выезжающим из районов Крайнего Севера и приравненных к ним местностей"</t>
  </si>
  <si>
    <t>01 3 02 87630</t>
  </si>
  <si>
    <t>Комплекс процессных мероприятий "Обеспечение функций исполнительно-распорядительного органа муниципального образования города Благовещенска в сфере жилищно-коммунального хозяйства"</t>
  </si>
  <si>
    <t>03 3 03 00000</t>
  </si>
  <si>
    <t>03 3 03 00070</t>
  </si>
  <si>
    <t>10 3 00 00000</t>
  </si>
  <si>
    <t>Комплекс процессных мероприятий "Обеспечение деятельности технического заказчика по объектам капитального строительства муниципальной собственности"</t>
  </si>
  <si>
    <t>10 3 01 00000</t>
  </si>
  <si>
    <t>10 3 01 10590</t>
  </si>
  <si>
    <t>Охрана окружающей среды</t>
  </si>
  <si>
    <t>0600</t>
  </si>
  <si>
    <t>Другие вопросы в области охраны окружающей среды</t>
  </si>
  <si>
    <t>0605</t>
  </si>
  <si>
    <t>Уборка несанкционированных свалок</t>
  </si>
  <si>
    <t>11 3 01 10850</t>
  </si>
  <si>
    <t>01 2 00 00000</t>
  </si>
  <si>
    <t>01 2 01 00000</t>
  </si>
  <si>
    <t>Предоставление работникам муниципальных организаций социальной выплаты за счет средств городского бюджета на компенсацию части стоимости приобретенного (приобретаемого), построенного жилья</t>
  </si>
  <si>
    <t xml:space="preserve">1003 </t>
  </si>
  <si>
    <t>01 2 01 80070</t>
  </si>
  <si>
    <t>Реализация мероприятий по обеспечению жильём молодых семей</t>
  </si>
  <si>
    <t>01 2 01 L4970</t>
  </si>
  <si>
    <t>Финансовое обеспечение предоставления гражданам, стоящим на учете, мер социальной поддержки в виде единовременной денежной выплаты для улучшения жилищных условий, приобретения земельного участка для индивидуального жилищного строительства, для ведения садоводства</t>
  </si>
  <si>
    <t>01 2 01 S0700</t>
  </si>
  <si>
    <t>01 3 01 00000</t>
  </si>
  <si>
    <t>Финансовое обеспечение государственных полномочий по текущему или капитальному ремонту жилых помещений, расположенных на территории области и принадлежащих на праве собственности детям-сиротам и детям, оставшимся без попечения родителей, лицам из их числа</t>
  </si>
  <si>
    <t>01 3 01 80710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</si>
  <si>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</si>
  <si>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 2 01 R0820</t>
  </si>
  <si>
    <t>400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</si>
  <si>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части расходов на организацию осуществления полномочий)</t>
  </si>
  <si>
    <t>01 3 01 87640</t>
  </si>
  <si>
    <t>Средства массовой  информации</t>
  </si>
  <si>
    <t>1200</t>
  </si>
  <si>
    <t>Телевидение и радиовещание</t>
  </si>
  <si>
    <t>1201</t>
  </si>
  <si>
    <t>Итого</t>
  </si>
  <si>
    <t>Разработка, актуализация проектов и схем организации дорожного движения на участках улично-дорожной сети города Благовещенска, разработка рабочей документации на ремонт улично-дорожной сети города Благовещенска</t>
  </si>
  <si>
    <t>02 2 01 9Д801</t>
  </si>
  <si>
    <t>Комплекс процессных мероприятий "Содержание улично-дорожной сети города Благовещенска"</t>
  </si>
  <si>
    <t>02 3 02 00000</t>
  </si>
  <si>
    <t>Содержание и ремонт дорог</t>
  </si>
  <si>
    <t>Содержание и обслуживание средств регулирования дорожного движения</t>
  </si>
  <si>
    <t>01 3 02 10590</t>
  </si>
  <si>
    <t>Государственная регистрация права муниципальной  собственности на  выявленные  бесхозяйные объекты  инженерной инфраструктуры</t>
  </si>
  <si>
    <t>03 3 04 10250</t>
  </si>
  <si>
    <t>01 3 02 00070</t>
  </si>
  <si>
    <t>Расходы, направленные на модернизацию коммунальной инфраструктуры (Подготовка проектной документации и выполнение инженерных изысканий, выполнение работ по строительству объекта: Сети теплоснабжения к школе на 1200 мест в Северном планировочном районе г. Благовещенск, Амурская область)</t>
  </si>
  <si>
    <t>Реализация мероприятий в сфере реабилитации и абилитации инвалидов</t>
  </si>
  <si>
    <r>
      <t xml:space="preserve">Функционирование Правительства Российской Федерации, высших исполнительных органов 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субъектов Российской Федерации, местных администраций </t>
    </r>
  </si>
  <si>
    <t>06 2 02 L5140</t>
  </si>
  <si>
    <t>Комплекс  процессных мероприятий "Обеспечение реализации программ дошкольного, общего и дополнительного образования детей"</t>
  </si>
  <si>
    <t>06 2 03 80021</t>
  </si>
  <si>
    <t>07 2 01 80021</t>
  </si>
  <si>
    <t>Благоустройство "Военно-мемориального
участка на действующем кладбище 17 км Новотроицкое шоссе"</t>
  </si>
  <si>
    <t>Комплекс процессных мероприятий "Совершенствование системы развития способностей и талантов детей и кадрового потенциала педагогических работников"</t>
  </si>
  <si>
    <t xml:space="preserve">Единовременная денежная выплата лицам, награжденным медалью "За заслуги перед городом Благовещенском" </t>
  </si>
  <si>
    <t xml:space="preserve">Обеспечение функционирования АПК "Безопасный город" </t>
  </si>
  <si>
    <t>Комплекс процессных мероприятий "Создание условий для предоставления транспортных услуг населению и организация транспортного обслуживания населения в границах городского округа"</t>
  </si>
  <si>
    <t>Осуществление дорожной деятельности в рамках реализации национального проекта "Безопасные качественные дороги" (Ремонт автомобильной дороги по ул. 50 лет Октября от ул. Ленина до ул. Амурская)</t>
  </si>
  <si>
    <t>Осуществление дорожной деятельности в рамках реализации национального проекта "Безопасные качественные дороги" (Ремонт автомобильной дороги по ул. Горького от ул. Калинина до ул. Мухина)</t>
  </si>
  <si>
    <t>Осуществление дорожной деятельности в рамках реализации национального проекта "Безопасные качественные дороги" (Ремонт автомобильной дороги по ул. Октябрьской от ул. Трудовой до ул. Шимановского)</t>
  </si>
  <si>
    <t>Осуществление дорожной деятельности в рамках реализации национального проекта "Безопасные качественные дороги" (Ремонт автомобильной дороги по ул. Октябрьской от ул. Шимановского до ул. Островского)</t>
  </si>
  <si>
    <t>Осуществление дорожной деятельности в рамках реализации национального проекта "Безопасные качественные дороги" (Ремонт автомобильной дороги по ул. Ленина от ул. Первомайская до ул. Лазо)</t>
  </si>
  <si>
    <t>Осуществление дорожной деятельности в рамках реализации национального проекта "Безопасные качественные дороги" (Ремонт автомобильной дороги по ул. Горького от ул. Мухина до ул. Артиллерийская)</t>
  </si>
  <si>
    <t>Осуществление дорожной деятельности в рамках реализации национального проекта "Безопасные качественные дороги" (Ремонт автомобильной дороги по ул. Октябрьской от ул. Кузнечной до ул. Трудовой)</t>
  </si>
  <si>
    <t>Осуществление дорожной деятельности в рамках реализации национального проекта "Безопасные качественные дороги" (Ремонт автомобильной дороги по ул. Октябрьской от ул. Островского до ул. 50 лет Октября)</t>
  </si>
  <si>
    <t>Осуществление дорожной деятельности в рамках реализации национального проекта "Безопасные качественные дороги" (осуществление строительного контроля, авторского надзора)</t>
  </si>
  <si>
    <t>Выполнение проектных и изыскательских работ по объекту "Дороги в районе "5-й  стройки" для обеспечения транспортной инфраструктурой земельных участков, представленных многодетным семьям (ул. Молодёжная от ул. Центральной до ул. Энтузиастов)"</t>
  </si>
  <si>
    <t>Подготовка проектной документации и выполнение инженерных изысканий, выполнение работ по строительству объекта: "Ливневая канализация к школе 1200 мест в Северном планировочном районе г. Благовещенск, Амурская область"</t>
  </si>
  <si>
    <t>Комплекс процессных мероприятий "Обеспечение реализации программ дошкольного, общего и дополнительного образования детей"</t>
  </si>
  <si>
    <t>Комплекс процессных мероприятий "Система защиты прав детей и отдельных категорий граждан"</t>
  </si>
  <si>
    <t>Комплекс процессных мероприятий "Организация деятельности в сфере образования"</t>
  </si>
  <si>
    <t xml:space="preserve">Муниципальный проект
города Благовещенск "Обеспечение жильем отдельных категорий граждан" </t>
  </si>
  <si>
    <t>Комплекс процессных мероприятий "Государственная поддержка детей-сирот, детей, оставшихся без попечения родителей, а также лиц из числа детей-сирот и детей, оставшихся без попечения родителей"</t>
  </si>
  <si>
    <t>Комплекс процессных мероприятий "Обеспечение функций исполнительно-распорядительного органа муниципального
образования города Благовещенска в сфере управления и распоряжения имуществом и деятельности муниципальных
учреждений"</t>
  </si>
  <si>
    <t>Муниципальный проект города Благовещенска "Содействие развитию физической культуры и спорта инвалидов, лиц с ограниченными возможностями здоровья"</t>
  </si>
  <si>
    <t>Автомобильная дорога по ул.Конная от  ул.Пушкина до ул.Набережная, г.Благовещенск, Амурская область (оплата за публичный сервитут)</t>
  </si>
  <si>
    <t>Оказание региональной поддержки малого и среднего предпринимательства, включая крестьянские (фермерские) хозяйства (в части предоставления субсидии местным бюджетам на поддержку и развитие субъектов малого и среднего предпринимательства, включая крестьянские (фермерские) хозяйства) (субсидия субъектам малого и среднего предпринимательства по возмещению уплаты первого взноса (аванса) при заключении договоров финансовой аренды (лизинга) оборудования)</t>
  </si>
  <si>
    <t>Муниципальный проект "Патриотическое воспитание граждан Российской Федерации"</t>
  </si>
  <si>
    <t>Комплекс процессных мероприятий "Обеспечение сохранности объектов историко-культурного наследия"</t>
  </si>
  <si>
    <t>05 3 03 10620</t>
  </si>
  <si>
    <t>Комплекс процессных мероприятий "Обеспечение функционирования системы защиты населения и территории города Благовещенска, безопасности людей на водных объектах, первичных мер пожарной безопасности и деятельности муниципальных учреждений в сфере гражданской обороны и чрезвычайных ситуаций"</t>
  </si>
  <si>
    <t>Приложение № 3
к решению Благовещенской 
городской Думы</t>
  </si>
  <si>
    <t>03 3 04 10550</t>
  </si>
  <si>
    <t>02 3 02 9Д003</t>
  </si>
  <si>
    <t>02 3 02 9Д004</t>
  </si>
  <si>
    <t>Комплекс процессных мероприятий "Обеспечение мероприятий по энергоэффективности и исполнению обязательств по взносам на капитальный ремонт"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</si>
</sst>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-* #,##0.0\ _₽_-;\-* #,##0.0\ _₽_-;_-* &quot;-&quot;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trike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2" fillId="0" borderId="0"/>
  </cellStyleXfs>
  <cellXfs count="82">
    <xf numFmtId="0" fontId="0" fillId="0" borderId="0" xfId="0"/>
    <xf numFmtId="164" fontId="3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top"/>
    </xf>
    <xf numFmtId="164" fontId="7" fillId="0" borderId="0" xfId="0" applyNumberFormat="1" applyFont="1" applyFill="1" applyAlignment="1">
      <alignment horizontal="center" vertical="top"/>
    </xf>
    <xf numFmtId="0" fontId="6" fillId="0" borderId="0" xfId="1" applyFont="1" applyFill="1" applyAlignment="1">
      <alignment horizontal="left" vertical="top" wrapText="1"/>
    </xf>
    <xf numFmtId="0" fontId="7" fillId="0" borderId="0" xfId="1" applyFont="1" applyFill="1" applyAlignment="1">
      <alignment horizontal="left" vertical="top" wrapText="1"/>
    </xf>
    <xf numFmtId="0" fontId="7" fillId="0" borderId="0" xfId="1" applyFont="1" applyFill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164" fontId="6" fillId="0" borderId="0" xfId="0" applyNumberFormat="1" applyFont="1" applyFill="1" applyAlignment="1">
      <alignment horizontal="center" vertical="top"/>
    </xf>
    <xf numFmtId="1" fontId="7" fillId="0" borderId="0" xfId="1" applyNumberFormat="1" applyFont="1" applyFill="1" applyAlignment="1">
      <alignment horizontal="left" vertical="top" wrapText="1"/>
    </xf>
    <xf numFmtId="49" fontId="7" fillId="0" borderId="0" xfId="1" applyNumberFormat="1" applyFont="1" applyFill="1" applyAlignment="1">
      <alignment horizontal="center" vertical="top"/>
    </xf>
    <xf numFmtId="1" fontId="6" fillId="0" borderId="0" xfId="1" applyNumberFormat="1" applyFont="1" applyFill="1" applyAlignment="1">
      <alignment horizontal="left" vertical="top" wrapText="1"/>
    </xf>
    <xf numFmtId="49" fontId="6" fillId="0" borderId="0" xfId="1" applyNumberFormat="1" applyFont="1" applyFill="1" applyAlignment="1">
      <alignment horizontal="center" vertical="top"/>
    </xf>
    <xf numFmtId="0" fontId="6" fillId="0" borderId="0" xfId="1" applyFont="1" applyFill="1" applyAlignment="1">
      <alignment horizontal="center" vertical="top"/>
    </xf>
    <xf numFmtId="1" fontId="7" fillId="0" borderId="0" xfId="1" applyNumberFormat="1" applyFont="1" applyFill="1" applyAlignment="1">
      <alignment vertical="top" wrapText="1"/>
    </xf>
    <xf numFmtId="164" fontId="7" fillId="0" borderId="0" xfId="1" applyNumberFormat="1" applyFont="1" applyFill="1" applyAlignment="1">
      <alignment horizontal="center" vertical="top"/>
    </xf>
    <xf numFmtId="0" fontId="7" fillId="0" borderId="0" xfId="1" applyFont="1" applyFill="1" applyAlignment="1">
      <alignment vertical="top" wrapText="1"/>
    </xf>
    <xf numFmtId="49" fontId="7" fillId="0" borderId="0" xfId="4" applyNumberFormat="1" applyFont="1" applyFill="1" applyAlignment="1">
      <alignment horizontal="center" vertical="top"/>
    </xf>
    <xf numFmtId="0" fontId="7" fillId="0" borderId="0" xfId="4" applyFont="1" applyFill="1" applyAlignment="1">
      <alignment horizontal="center" vertical="top"/>
    </xf>
    <xf numFmtId="1" fontId="7" fillId="0" borderId="0" xfId="5" applyNumberFormat="1" applyFont="1" applyFill="1" applyAlignment="1">
      <alignment horizontal="left" vertical="top" wrapText="1"/>
    </xf>
    <xf numFmtId="49" fontId="7" fillId="0" borderId="0" xfId="5" applyNumberFormat="1" applyFont="1" applyFill="1" applyAlignment="1">
      <alignment horizontal="center" vertical="top"/>
    </xf>
    <xf numFmtId="0" fontId="7" fillId="0" borderId="0" xfId="2" applyFont="1" applyFill="1" applyAlignment="1">
      <alignment horizontal="center" vertical="top"/>
    </xf>
    <xf numFmtId="0" fontId="7" fillId="0" borderId="0" xfId="5" applyFont="1" applyFill="1" applyAlignment="1">
      <alignment horizontal="left" vertical="top" wrapText="1"/>
    </xf>
    <xf numFmtId="1" fontId="7" fillId="0" borderId="0" xfId="4" applyNumberFormat="1" applyFont="1" applyFill="1" applyAlignment="1">
      <alignment horizontal="left" vertical="top" wrapText="1"/>
    </xf>
    <xf numFmtId="164" fontId="6" fillId="0" borderId="0" xfId="1" applyNumberFormat="1" applyFont="1" applyFill="1" applyAlignment="1">
      <alignment horizontal="center" vertical="top"/>
    </xf>
    <xf numFmtId="1" fontId="7" fillId="0" borderId="0" xfId="1" applyNumberFormat="1" applyFont="1" applyFill="1" applyAlignment="1">
      <alignment horizontal="left" wrapText="1"/>
    </xf>
    <xf numFmtId="1" fontId="6" fillId="0" borderId="0" xfId="4" applyNumberFormat="1" applyFont="1" applyFill="1" applyAlignment="1">
      <alignment vertical="top" wrapText="1"/>
    </xf>
    <xf numFmtId="1" fontId="7" fillId="0" borderId="0" xfId="1" applyNumberFormat="1" applyFont="1" applyFill="1" applyAlignment="1">
      <alignment wrapText="1"/>
    </xf>
    <xf numFmtId="1" fontId="7" fillId="0" borderId="0" xfId="4" applyNumberFormat="1" applyFont="1" applyFill="1" applyAlignment="1">
      <alignment vertical="top" wrapText="1"/>
    </xf>
    <xf numFmtId="1" fontId="7" fillId="0" borderId="0" xfId="4" applyNumberFormat="1" applyFont="1" applyFill="1" applyAlignment="1">
      <alignment wrapText="1"/>
    </xf>
    <xf numFmtId="0" fontId="7" fillId="0" borderId="0" xfId="4" applyFont="1" applyFill="1" applyAlignment="1">
      <alignment wrapText="1"/>
    </xf>
    <xf numFmtId="0" fontId="7" fillId="0" borderId="0" xfId="4" applyFont="1" applyFill="1" applyAlignment="1">
      <alignment horizontal="left" wrapText="1"/>
    </xf>
    <xf numFmtId="1" fontId="7" fillId="0" borderId="0" xfId="4" applyNumberFormat="1" applyFont="1" applyFill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7" fillId="0" borderId="0" xfId="3" applyFont="1" applyFill="1" applyAlignment="1">
      <alignment horizontal="left" wrapText="1"/>
    </xf>
    <xf numFmtId="0" fontId="7" fillId="0" borderId="0" xfId="4" applyFont="1" applyFill="1" applyAlignment="1">
      <alignment horizontal="left" vertical="top" wrapText="1"/>
    </xf>
    <xf numFmtId="0" fontId="7" fillId="0" borderId="0" xfId="4" applyFont="1" applyFill="1" applyAlignment="1">
      <alignment vertical="top" wrapText="1"/>
    </xf>
    <xf numFmtId="0" fontId="7" fillId="0" borderId="0" xfId="2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wrapText="1"/>
    </xf>
    <xf numFmtId="1" fontId="7" fillId="0" borderId="0" xfId="6" applyNumberFormat="1" applyFont="1" applyFill="1" applyAlignment="1">
      <alignment horizontal="left" vertical="top" wrapText="1"/>
    </xf>
    <xf numFmtId="49" fontId="7" fillId="0" borderId="0" xfId="6" applyNumberFormat="1" applyFont="1" applyFill="1" applyAlignment="1">
      <alignment horizontal="center" vertical="top"/>
    </xf>
    <xf numFmtId="0" fontId="7" fillId="0" borderId="0" xfId="6" applyFont="1" applyFill="1" applyAlignment="1">
      <alignment horizontal="center" vertical="top"/>
    </xf>
    <xf numFmtId="0" fontId="9" fillId="0" borderId="0" xfId="4" applyFont="1" applyFill="1" applyAlignment="1">
      <alignment horizontal="center" vertical="top"/>
    </xf>
    <xf numFmtId="49" fontId="7" fillId="0" borderId="0" xfId="0" applyNumberFormat="1" applyFont="1" applyFill="1" applyAlignment="1">
      <alignment horizontal="center" vertical="top"/>
    </xf>
    <xf numFmtId="164" fontId="7" fillId="0" borderId="0" xfId="4" applyNumberFormat="1" applyFont="1" applyFill="1" applyAlignment="1">
      <alignment horizontal="center" vertical="top"/>
    </xf>
    <xf numFmtId="49" fontId="7" fillId="0" borderId="0" xfId="1" applyNumberFormat="1" applyFont="1" applyFill="1" applyAlignment="1">
      <alignment horizontal="center" vertical="top" wrapText="1"/>
    </xf>
    <xf numFmtId="1" fontId="7" fillId="0" borderId="0" xfId="0" applyNumberFormat="1" applyFont="1" applyFill="1" applyAlignment="1">
      <alignment horizontal="left" vertical="top" wrapText="1"/>
    </xf>
    <xf numFmtId="0" fontId="7" fillId="0" borderId="0" xfId="3" applyFont="1" applyFill="1" applyAlignment="1">
      <alignment horizontal="left" vertical="top" wrapText="1"/>
    </xf>
    <xf numFmtId="1" fontId="6" fillId="0" borderId="0" xfId="1" applyNumberFormat="1" applyFont="1" applyFill="1" applyAlignment="1">
      <alignment horizontal="left" wrapText="1"/>
    </xf>
    <xf numFmtId="0" fontId="7" fillId="0" borderId="0" xfId="1" applyFont="1" applyFill="1" applyAlignment="1">
      <alignment horizontal="left" wrapText="1"/>
    </xf>
    <xf numFmtId="1" fontId="6" fillId="0" borderId="0" xfId="1" applyNumberFormat="1" applyFont="1" applyFill="1" applyAlignment="1">
      <alignment vertical="top" wrapText="1"/>
    </xf>
    <xf numFmtId="49" fontId="7" fillId="0" borderId="0" xfId="1" applyNumberFormat="1" applyFont="1" applyFill="1" applyAlignment="1">
      <alignment horizontal="left" vertical="top" wrapText="1"/>
    </xf>
    <xf numFmtId="0" fontId="6" fillId="0" borderId="0" xfId="4" applyFont="1" applyFill="1" applyAlignment="1">
      <alignment vertical="top" wrapText="1"/>
    </xf>
    <xf numFmtId="0" fontId="6" fillId="0" borderId="0" xfId="0" applyFont="1" applyFill="1" applyAlignment="1">
      <alignment horizontal="left" vertical="top" wrapText="1"/>
    </xf>
    <xf numFmtId="164" fontId="7" fillId="0" borderId="0" xfId="2" applyNumberFormat="1" applyFont="1" applyFill="1" applyAlignment="1">
      <alignment horizontal="center" vertical="top"/>
    </xf>
    <xf numFmtId="0" fontId="7" fillId="0" borderId="0" xfId="1" applyFont="1" applyFill="1" applyAlignment="1">
      <alignment wrapText="1"/>
    </xf>
    <xf numFmtId="0" fontId="7" fillId="0" borderId="0" xfId="0" applyFont="1" applyFill="1" applyAlignment="1">
      <alignment horizontal="justify" vertical="center" wrapText="1"/>
    </xf>
    <xf numFmtId="0" fontId="7" fillId="0" borderId="0" xfId="0" applyFont="1" applyFill="1" applyAlignment="1">
      <alignment vertical="center" wrapText="1"/>
    </xf>
    <xf numFmtId="165" fontId="7" fillId="0" borderId="2" xfId="0" applyNumberFormat="1" applyFont="1" applyFill="1" applyBorder="1" applyAlignment="1">
      <alignment horizontal="center" vertical="top" wrapText="1"/>
    </xf>
    <xf numFmtId="165" fontId="7" fillId="0" borderId="3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/>
    </xf>
    <xf numFmtId="49" fontId="6" fillId="0" borderId="0" xfId="4" applyNumberFormat="1" applyFont="1" applyFill="1" applyAlignment="1">
      <alignment horizontal="center" vertical="top"/>
    </xf>
    <xf numFmtId="0" fontId="6" fillId="0" borderId="0" xfId="4" applyFont="1" applyFill="1" applyAlignment="1">
      <alignment horizontal="center" vertical="top"/>
    </xf>
    <xf numFmtId="49" fontId="6" fillId="0" borderId="0" xfId="0" applyNumberFormat="1" applyFont="1" applyFill="1" applyAlignment="1">
      <alignment horizontal="center" vertical="top"/>
    </xf>
    <xf numFmtId="164" fontId="7" fillId="0" borderId="0" xfId="3" applyNumberFormat="1" applyFont="1" applyFill="1" applyAlignment="1">
      <alignment horizontal="center" vertical="top"/>
    </xf>
    <xf numFmtId="166" fontId="7" fillId="0" borderId="0" xfId="0" applyNumberFormat="1" applyFont="1" applyFill="1" applyAlignment="1">
      <alignment horizontal="center" vertical="top"/>
    </xf>
    <xf numFmtId="166" fontId="6" fillId="0" borderId="0" xfId="0" applyNumberFormat="1" applyFont="1" applyFill="1" applyAlignment="1">
      <alignment horizontal="center" vertical="top"/>
    </xf>
    <xf numFmtId="0" fontId="10" fillId="0" borderId="0" xfId="0" applyFont="1" applyFill="1" applyAlignment="1">
      <alignment horizontal="left" vertical="top"/>
    </xf>
    <xf numFmtId="165" fontId="7" fillId="0" borderId="0" xfId="0" applyNumberFormat="1" applyFont="1" applyFill="1" applyAlignment="1">
      <alignment horizontal="center" vertical="top"/>
    </xf>
    <xf numFmtId="0" fontId="6" fillId="0" borderId="0" xfId="1" applyFont="1" applyFill="1" applyAlignment="1">
      <alignment horizontal="center" vertical="top" wrapText="1"/>
    </xf>
    <xf numFmtId="1" fontId="7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top" wrapText="1"/>
    </xf>
    <xf numFmtId="4" fontId="7" fillId="0" borderId="4" xfId="0" applyNumberFormat="1" applyFont="1" applyFill="1" applyBorder="1" applyAlignment="1">
      <alignment horizontal="center" vertical="top"/>
    </xf>
    <xf numFmtId="4" fontId="7" fillId="0" borderId="5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Alignment="1">
      <alignment horizontal="left" vertical="top" wrapText="1"/>
    </xf>
    <xf numFmtId="49" fontId="7" fillId="0" borderId="2" xfId="1" applyNumberFormat="1" applyFont="1" applyFill="1" applyBorder="1" applyAlignment="1">
      <alignment horizontal="center" vertical="top" wrapText="1"/>
    </xf>
    <xf numFmtId="49" fontId="7" fillId="0" borderId="3" xfId="1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center" vertical="top" wrapText="1"/>
    </xf>
    <xf numFmtId="0" fontId="7" fillId="0" borderId="0" xfId="1" applyFont="1" applyAlignment="1">
      <alignment vertical="top" wrapText="1"/>
    </xf>
  </cellXfs>
  <cellStyles count="7">
    <cellStyle name="Обычный" xfId="0" builtinId="0"/>
    <cellStyle name="Обычный 2" xfId="6" xr:uid="{00000000-0005-0000-0000-000001000000}"/>
    <cellStyle name="Обычный 3" xfId="1" xr:uid="{00000000-0005-0000-0000-000002000000}"/>
    <cellStyle name="Обычный 3 2" xfId="5" xr:uid="{00000000-0005-0000-0000-000003000000}"/>
    <cellStyle name="Обычный 4 2" xfId="2" xr:uid="{00000000-0005-0000-0000-000004000000}"/>
    <cellStyle name="Обычный 5" xfId="4" xr:uid="{00000000-0005-0000-0000-000005000000}"/>
    <cellStyle name="Обычный 6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597"/>
  <sheetViews>
    <sheetView tabSelected="1" topLeftCell="A154" zoomScale="80" zoomScaleNormal="80" zoomScaleSheetLayoutView="74" workbookViewId="0">
      <selection activeCell="M12" sqref="M12"/>
    </sheetView>
  </sheetViews>
  <sheetFormatPr defaultRowHeight="15.75" outlineLevelRow="2" x14ac:dyDescent="0.25"/>
  <cols>
    <col min="1" max="1" width="49.42578125" style="3" customWidth="1"/>
    <col min="2" max="2" width="8.7109375" style="4" customWidth="1"/>
    <col min="3" max="3" width="14.85546875" style="4" customWidth="1"/>
    <col min="4" max="4" width="7.140625" style="5" customWidth="1"/>
    <col min="5" max="5" width="14.42578125" style="5" customWidth="1"/>
    <col min="6" max="6" width="13.85546875" style="5" customWidth="1"/>
    <col min="7" max="7" width="15.85546875" style="4" customWidth="1"/>
    <col min="8" max="16384" width="9.140625" style="2"/>
  </cols>
  <sheetData>
    <row r="1" spans="1:7" ht="66" customHeight="1" x14ac:dyDescent="0.25">
      <c r="F1" s="77" t="s">
        <v>550</v>
      </c>
      <c r="G1" s="77"/>
    </row>
    <row r="2" spans="1:7" ht="21.75" customHeight="1" x14ac:dyDescent="0.25"/>
    <row r="3" spans="1:7" ht="48.75" customHeight="1" x14ac:dyDescent="0.25">
      <c r="A3" s="80" t="s">
        <v>296</v>
      </c>
      <c r="B3" s="80"/>
      <c r="C3" s="80"/>
      <c r="D3" s="80"/>
      <c r="E3" s="80"/>
      <c r="F3" s="80"/>
      <c r="G3" s="80"/>
    </row>
    <row r="4" spans="1:7" x14ac:dyDescent="0.25">
      <c r="A4" s="6"/>
      <c r="B4" s="72"/>
      <c r="C4" s="72"/>
      <c r="D4" s="72"/>
      <c r="E4" s="72"/>
      <c r="F4" s="72"/>
    </row>
    <row r="5" spans="1:7" x14ac:dyDescent="0.25">
      <c r="A5" s="7"/>
      <c r="B5" s="8"/>
      <c r="C5" s="8"/>
      <c r="G5" s="5" t="s">
        <v>0</v>
      </c>
    </row>
    <row r="6" spans="1:7" ht="16.5" customHeight="1" x14ac:dyDescent="0.25">
      <c r="A6" s="73" t="s">
        <v>1</v>
      </c>
      <c r="B6" s="74" t="s">
        <v>2</v>
      </c>
      <c r="C6" s="78" t="s">
        <v>3</v>
      </c>
      <c r="D6" s="78" t="s">
        <v>4</v>
      </c>
      <c r="E6" s="61" t="s">
        <v>139</v>
      </c>
      <c r="F6" s="75" t="s">
        <v>77</v>
      </c>
      <c r="G6" s="76"/>
    </row>
    <row r="7" spans="1:7" x14ac:dyDescent="0.25">
      <c r="A7" s="73"/>
      <c r="B7" s="74"/>
      <c r="C7" s="79"/>
      <c r="D7" s="79"/>
      <c r="E7" s="62" t="s">
        <v>142</v>
      </c>
      <c r="F7" s="63" t="s">
        <v>86</v>
      </c>
      <c r="G7" s="63" t="s">
        <v>143</v>
      </c>
    </row>
    <row r="8" spans="1:7" x14ac:dyDescent="0.25">
      <c r="A8" s="13" t="s">
        <v>5</v>
      </c>
      <c r="B8" s="14" t="s">
        <v>6</v>
      </c>
      <c r="C8" s="14"/>
      <c r="D8" s="15"/>
      <c r="E8" s="10">
        <f>E9+E13+E26+E44+E49+E55+E59</f>
        <v>1055571.5</v>
      </c>
      <c r="F8" s="10">
        <f t="shared" ref="F8:G8" si="0">F9+F13+F26+F44+F49+F55+F59</f>
        <v>974193.89999999991</v>
      </c>
      <c r="G8" s="10">
        <f t="shared" si="0"/>
        <v>984012.9</v>
      </c>
    </row>
    <row r="9" spans="1:7" ht="47.25" outlineLevel="1" x14ac:dyDescent="0.25">
      <c r="A9" s="16" t="s">
        <v>27</v>
      </c>
      <c r="B9" s="12" t="s">
        <v>28</v>
      </c>
      <c r="C9" s="12"/>
      <c r="D9" s="8"/>
      <c r="E9" s="17">
        <f>E10</f>
        <v>3872.4</v>
      </c>
      <c r="F9" s="17">
        <f t="shared" ref="F9:G11" si="1">F10</f>
        <v>4001.6</v>
      </c>
      <c r="G9" s="17">
        <f t="shared" si="1"/>
        <v>4001.6</v>
      </c>
    </row>
    <row r="10" spans="1:7" outlineLevel="2" x14ac:dyDescent="0.25">
      <c r="A10" s="16" t="s">
        <v>9</v>
      </c>
      <c r="B10" s="12" t="s">
        <v>28</v>
      </c>
      <c r="C10" s="12" t="s">
        <v>10</v>
      </c>
      <c r="D10" s="8"/>
      <c r="E10" s="17">
        <f>E11</f>
        <v>3872.4</v>
      </c>
      <c r="F10" s="17">
        <f t="shared" si="1"/>
        <v>4001.6</v>
      </c>
      <c r="G10" s="17">
        <f t="shared" si="1"/>
        <v>4001.6</v>
      </c>
    </row>
    <row r="11" spans="1:7" outlineLevel="2" x14ac:dyDescent="0.25">
      <c r="A11" s="16" t="s">
        <v>29</v>
      </c>
      <c r="B11" s="12" t="s">
        <v>28</v>
      </c>
      <c r="C11" s="12" t="s">
        <v>30</v>
      </c>
      <c r="D11" s="8"/>
      <c r="E11" s="17">
        <f>E12</f>
        <v>3872.4</v>
      </c>
      <c r="F11" s="17">
        <f t="shared" si="1"/>
        <v>4001.6</v>
      </c>
      <c r="G11" s="17">
        <f t="shared" si="1"/>
        <v>4001.6</v>
      </c>
    </row>
    <row r="12" spans="1:7" ht="94.5" outlineLevel="2" x14ac:dyDescent="0.25">
      <c r="A12" s="16" t="s">
        <v>13</v>
      </c>
      <c r="B12" s="12" t="s">
        <v>28</v>
      </c>
      <c r="C12" s="12" t="s">
        <v>30</v>
      </c>
      <c r="D12" s="8">
        <v>100</v>
      </c>
      <c r="E12" s="17">
        <v>3872.4</v>
      </c>
      <c r="F12" s="17">
        <v>4001.6</v>
      </c>
      <c r="G12" s="17">
        <v>4001.6</v>
      </c>
    </row>
    <row r="13" spans="1:7" ht="63" outlineLevel="1" x14ac:dyDescent="0.25">
      <c r="A13" s="11" t="s">
        <v>7</v>
      </c>
      <c r="B13" s="12" t="s">
        <v>8</v>
      </c>
      <c r="C13" s="12"/>
      <c r="D13" s="8"/>
      <c r="E13" s="5">
        <f>E14</f>
        <v>52205</v>
      </c>
      <c r="F13" s="5">
        <f>F14</f>
        <v>53167.399999999994</v>
      </c>
      <c r="G13" s="57">
        <f>G14</f>
        <v>53167.399999999994</v>
      </c>
    </row>
    <row r="14" spans="1:7" outlineLevel="2" x14ac:dyDescent="0.25">
      <c r="A14" s="11" t="s">
        <v>9</v>
      </c>
      <c r="B14" s="12" t="s">
        <v>8</v>
      </c>
      <c r="C14" s="12" t="s">
        <v>10</v>
      </c>
      <c r="D14" s="8"/>
      <c r="E14" s="5">
        <f>E15+E17+E19+E21+E24</f>
        <v>52205</v>
      </c>
      <c r="F14" s="5">
        <f>F15+F17+F19+F21+F24</f>
        <v>53167.399999999994</v>
      </c>
      <c r="G14" s="57">
        <f>G15+G17+G19+G21+G24</f>
        <v>53167.399999999994</v>
      </c>
    </row>
    <row r="15" spans="1:7" ht="31.5" outlineLevel="2" x14ac:dyDescent="0.25">
      <c r="A15" s="11" t="s">
        <v>11</v>
      </c>
      <c r="B15" s="12" t="s">
        <v>8</v>
      </c>
      <c r="C15" s="12" t="s">
        <v>12</v>
      </c>
      <c r="D15" s="8"/>
      <c r="E15" s="5">
        <f>E16</f>
        <v>3872.4</v>
      </c>
      <c r="F15" s="5">
        <f>F16</f>
        <v>4001.6</v>
      </c>
      <c r="G15" s="57">
        <f>G16</f>
        <v>4001.6</v>
      </c>
    </row>
    <row r="16" spans="1:7" ht="94.5" outlineLevel="2" x14ac:dyDescent="0.25">
      <c r="A16" s="11" t="s">
        <v>13</v>
      </c>
      <c r="B16" s="12" t="s">
        <v>8</v>
      </c>
      <c r="C16" s="12" t="s">
        <v>12</v>
      </c>
      <c r="D16" s="8">
        <v>100</v>
      </c>
      <c r="E16" s="5">
        <v>3872.4</v>
      </c>
      <c r="F16" s="5">
        <v>4001.6</v>
      </c>
      <c r="G16" s="57">
        <v>4001.6</v>
      </c>
    </row>
    <row r="17" spans="1:7" ht="31.5" outlineLevel="2" x14ac:dyDescent="0.25">
      <c r="A17" s="11" t="s">
        <v>14</v>
      </c>
      <c r="B17" s="12" t="s">
        <v>8</v>
      </c>
      <c r="C17" s="12" t="s">
        <v>15</v>
      </c>
      <c r="D17" s="8"/>
      <c r="E17" s="5">
        <f>E18</f>
        <v>3159.8</v>
      </c>
      <c r="F17" s="5">
        <f>F18</f>
        <v>3265.3</v>
      </c>
      <c r="G17" s="57">
        <f>G18</f>
        <v>3265.3</v>
      </c>
    </row>
    <row r="18" spans="1:7" ht="94.5" outlineLevel="2" x14ac:dyDescent="0.25">
      <c r="A18" s="11" t="s">
        <v>13</v>
      </c>
      <c r="B18" s="12" t="s">
        <v>8</v>
      </c>
      <c r="C18" s="12" t="s">
        <v>15</v>
      </c>
      <c r="D18" s="8">
        <v>100</v>
      </c>
      <c r="E18" s="5">
        <v>3159.8</v>
      </c>
      <c r="F18" s="5">
        <v>3265.3</v>
      </c>
      <c r="G18" s="57">
        <v>3265.3</v>
      </c>
    </row>
    <row r="19" spans="1:7" ht="31.5" outlineLevel="2" x14ac:dyDescent="0.25">
      <c r="A19" s="11" t="s">
        <v>16</v>
      </c>
      <c r="B19" s="12" t="s">
        <v>8</v>
      </c>
      <c r="C19" s="12" t="s">
        <v>17</v>
      </c>
      <c r="D19" s="8"/>
      <c r="E19" s="5">
        <f>E20</f>
        <v>2937.7</v>
      </c>
      <c r="F19" s="5">
        <f>F20</f>
        <v>3035.7</v>
      </c>
      <c r="G19" s="57">
        <f>G20</f>
        <v>3035.7</v>
      </c>
    </row>
    <row r="20" spans="1:7" ht="94.5" outlineLevel="2" x14ac:dyDescent="0.25">
      <c r="A20" s="11" t="s">
        <v>13</v>
      </c>
      <c r="B20" s="12" t="s">
        <v>8</v>
      </c>
      <c r="C20" s="12" t="s">
        <v>17</v>
      </c>
      <c r="D20" s="8">
        <v>100</v>
      </c>
      <c r="E20" s="5">
        <v>2937.7</v>
      </c>
      <c r="F20" s="5">
        <v>3035.7</v>
      </c>
      <c r="G20" s="57">
        <v>3035.7</v>
      </c>
    </row>
    <row r="21" spans="1:7" ht="31.5" outlineLevel="2" x14ac:dyDescent="0.25">
      <c r="A21" s="7" t="s">
        <v>18</v>
      </c>
      <c r="B21" s="12" t="s">
        <v>8</v>
      </c>
      <c r="C21" s="12" t="s">
        <v>19</v>
      </c>
      <c r="D21" s="8"/>
      <c r="E21" s="5">
        <f>E22+E23</f>
        <v>27556.300000000003</v>
      </c>
      <c r="F21" s="5">
        <f>F22+F23</f>
        <v>28186</v>
      </c>
      <c r="G21" s="57">
        <f>G22+G23</f>
        <v>28186</v>
      </c>
    </row>
    <row r="22" spans="1:7" ht="94.5" outlineLevel="2" x14ac:dyDescent="0.25">
      <c r="A22" s="11" t="s">
        <v>13</v>
      </c>
      <c r="B22" s="12" t="s">
        <v>8</v>
      </c>
      <c r="C22" s="12" t="s">
        <v>19</v>
      </c>
      <c r="D22" s="8">
        <v>100</v>
      </c>
      <c r="E22" s="5">
        <v>25723.4</v>
      </c>
      <c r="F22" s="5">
        <v>26580.2</v>
      </c>
      <c r="G22" s="57">
        <v>26580.2</v>
      </c>
    </row>
    <row r="23" spans="1:7" ht="31.5" outlineLevel="2" x14ac:dyDescent="0.25">
      <c r="A23" s="11" t="s">
        <v>76</v>
      </c>
      <c r="B23" s="12" t="s">
        <v>8</v>
      </c>
      <c r="C23" s="12" t="s">
        <v>19</v>
      </c>
      <c r="D23" s="8">
        <v>200</v>
      </c>
      <c r="E23" s="5">
        <v>1832.9</v>
      </c>
      <c r="F23" s="5">
        <v>1605.8</v>
      </c>
      <c r="G23" s="57">
        <v>1605.8</v>
      </c>
    </row>
    <row r="24" spans="1:7" ht="31.5" outlineLevel="2" x14ac:dyDescent="0.25">
      <c r="A24" s="11" t="s">
        <v>21</v>
      </c>
      <c r="B24" s="12" t="s">
        <v>8</v>
      </c>
      <c r="C24" s="12" t="s">
        <v>22</v>
      </c>
      <c r="D24" s="8"/>
      <c r="E24" s="5">
        <f>E25</f>
        <v>14678.8</v>
      </c>
      <c r="F24" s="5">
        <f>F25</f>
        <v>14678.8</v>
      </c>
      <c r="G24" s="57">
        <f>G25</f>
        <v>14678.8</v>
      </c>
    </row>
    <row r="25" spans="1:7" ht="94.5" outlineLevel="2" x14ac:dyDescent="0.25">
      <c r="A25" s="11" t="s">
        <v>13</v>
      </c>
      <c r="B25" s="12" t="s">
        <v>8</v>
      </c>
      <c r="C25" s="12" t="s">
        <v>22</v>
      </c>
      <c r="D25" s="8">
        <v>100</v>
      </c>
      <c r="E25" s="5">
        <v>14678.8</v>
      </c>
      <c r="F25" s="5">
        <v>14678.8</v>
      </c>
      <c r="G25" s="57">
        <v>14678.8</v>
      </c>
    </row>
    <row r="26" spans="1:7" ht="63" outlineLevel="1" x14ac:dyDescent="0.25">
      <c r="A26" s="16" t="s">
        <v>516</v>
      </c>
      <c r="B26" s="12" t="s">
        <v>31</v>
      </c>
      <c r="C26" s="12"/>
      <c r="D26" s="8"/>
      <c r="E26" s="17">
        <f>E27</f>
        <v>388471.3</v>
      </c>
      <c r="F26" s="17">
        <f t="shared" ref="F26:G26" si="2">F27</f>
        <v>395138.8</v>
      </c>
      <c r="G26" s="17">
        <f t="shared" si="2"/>
        <v>394896.9</v>
      </c>
    </row>
    <row r="27" spans="1:7" outlineLevel="2" x14ac:dyDescent="0.25">
      <c r="A27" s="16" t="s">
        <v>9</v>
      </c>
      <c r="B27" s="12" t="s">
        <v>31</v>
      </c>
      <c r="C27" s="12" t="s">
        <v>10</v>
      </c>
      <c r="D27" s="8"/>
      <c r="E27" s="17">
        <f>E28+E33</f>
        <v>388471.3</v>
      </c>
      <c r="F27" s="17">
        <f t="shared" ref="F27:G27" si="3">F28+F33</f>
        <v>395138.8</v>
      </c>
      <c r="G27" s="17">
        <f t="shared" si="3"/>
        <v>394896.9</v>
      </c>
    </row>
    <row r="28" spans="1:7" ht="53.25" customHeight="1" outlineLevel="2" x14ac:dyDescent="0.25">
      <c r="A28" s="81" t="s">
        <v>161</v>
      </c>
      <c r="B28" s="12" t="s">
        <v>31</v>
      </c>
      <c r="C28" s="12" t="s">
        <v>32</v>
      </c>
      <c r="D28" s="8"/>
      <c r="E28" s="17">
        <f>E29+E30+E31+E32</f>
        <v>372400.7</v>
      </c>
      <c r="F28" s="17">
        <f t="shared" ref="F28:G28" si="4">F29+F30+F31+F32</f>
        <v>377709.7</v>
      </c>
      <c r="G28" s="17">
        <f t="shared" si="4"/>
        <v>377467.80000000005</v>
      </c>
    </row>
    <row r="29" spans="1:7" ht="94.5" outlineLevel="2" x14ac:dyDescent="0.25">
      <c r="A29" s="16" t="s">
        <v>13</v>
      </c>
      <c r="B29" s="12" t="s">
        <v>31</v>
      </c>
      <c r="C29" s="12" t="s">
        <v>32</v>
      </c>
      <c r="D29" s="8">
        <v>100</v>
      </c>
      <c r="E29" s="17">
        <v>342930</v>
      </c>
      <c r="F29" s="17">
        <v>354667</v>
      </c>
      <c r="G29" s="17">
        <v>354667.9</v>
      </c>
    </row>
    <row r="30" spans="1:7" ht="31.5" outlineLevel="2" x14ac:dyDescent="0.25">
      <c r="A30" s="16" t="s">
        <v>76</v>
      </c>
      <c r="B30" s="12" t="s">
        <v>31</v>
      </c>
      <c r="C30" s="12" t="s">
        <v>32</v>
      </c>
      <c r="D30" s="8">
        <v>200</v>
      </c>
      <c r="E30" s="17">
        <v>25797.3</v>
      </c>
      <c r="F30" s="17">
        <v>19369.3</v>
      </c>
      <c r="G30" s="17">
        <v>19126.5</v>
      </c>
    </row>
    <row r="31" spans="1:7" ht="31.5" outlineLevel="2" x14ac:dyDescent="0.25">
      <c r="A31" s="16" t="s">
        <v>20</v>
      </c>
      <c r="B31" s="12" t="s">
        <v>31</v>
      </c>
      <c r="C31" s="12" t="s">
        <v>32</v>
      </c>
      <c r="D31" s="8">
        <v>300</v>
      </c>
      <c r="E31" s="17">
        <v>1000</v>
      </c>
      <c r="F31" s="17">
        <v>1000</v>
      </c>
      <c r="G31" s="17">
        <v>1000</v>
      </c>
    </row>
    <row r="32" spans="1:7" outlineLevel="2" x14ac:dyDescent="0.25">
      <c r="A32" s="18" t="s">
        <v>33</v>
      </c>
      <c r="B32" s="12" t="s">
        <v>31</v>
      </c>
      <c r="C32" s="12" t="s">
        <v>32</v>
      </c>
      <c r="D32" s="8">
        <v>800</v>
      </c>
      <c r="E32" s="17">
        <v>2673.4</v>
      </c>
      <c r="F32" s="17">
        <v>2673.4</v>
      </c>
      <c r="G32" s="17">
        <v>2673.4</v>
      </c>
    </row>
    <row r="33" spans="1:7" ht="31.5" outlineLevel="2" x14ac:dyDescent="0.25">
      <c r="A33" s="18" t="s">
        <v>34</v>
      </c>
      <c r="B33" s="19" t="s">
        <v>31</v>
      </c>
      <c r="C33" s="19" t="s">
        <v>35</v>
      </c>
      <c r="D33" s="12"/>
      <c r="E33" s="17">
        <f>E34+E36+E38+E41</f>
        <v>16070.599999999999</v>
      </c>
      <c r="F33" s="17">
        <f t="shared" ref="F33:G33" si="5">F34+F36+F38+F41</f>
        <v>17429.099999999999</v>
      </c>
      <c r="G33" s="17">
        <f t="shared" si="5"/>
        <v>17429.099999999999</v>
      </c>
    </row>
    <row r="34" spans="1:7" ht="94.5" outlineLevel="2" x14ac:dyDescent="0.25">
      <c r="A34" s="16" t="s">
        <v>79</v>
      </c>
      <c r="B34" s="12" t="s">
        <v>31</v>
      </c>
      <c r="C34" s="20" t="s">
        <v>36</v>
      </c>
      <c r="D34" s="8"/>
      <c r="E34" s="17">
        <f>E35</f>
        <v>6869.7</v>
      </c>
      <c r="F34" s="17">
        <f t="shared" ref="F34:G34" si="6">F35</f>
        <v>6869.7</v>
      </c>
      <c r="G34" s="17">
        <f t="shared" si="6"/>
        <v>6869.7</v>
      </c>
    </row>
    <row r="35" spans="1:7" ht="94.5" outlineLevel="2" x14ac:dyDescent="0.25">
      <c r="A35" s="16" t="s">
        <v>13</v>
      </c>
      <c r="B35" s="12" t="s">
        <v>31</v>
      </c>
      <c r="C35" s="20" t="s">
        <v>36</v>
      </c>
      <c r="D35" s="8">
        <v>100</v>
      </c>
      <c r="E35" s="17">
        <v>6869.7</v>
      </c>
      <c r="F35" s="17">
        <v>6869.7</v>
      </c>
      <c r="G35" s="17">
        <v>6869.7</v>
      </c>
    </row>
    <row r="36" spans="1:7" ht="126" outlineLevel="2" x14ac:dyDescent="0.25">
      <c r="A36" s="16" t="s">
        <v>87</v>
      </c>
      <c r="B36" s="12" t="s">
        <v>31</v>
      </c>
      <c r="C36" s="12" t="s">
        <v>37</v>
      </c>
      <c r="D36" s="12"/>
      <c r="E36" s="17">
        <f>E37</f>
        <v>3799.1</v>
      </c>
      <c r="F36" s="17">
        <f t="shared" ref="F36:G36" si="7">F37</f>
        <v>3799.1</v>
      </c>
      <c r="G36" s="17">
        <f t="shared" si="7"/>
        <v>3799.1</v>
      </c>
    </row>
    <row r="37" spans="1:7" ht="94.5" outlineLevel="2" x14ac:dyDescent="0.25">
      <c r="A37" s="16" t="s">
        <v>13</v>
      </c>
      <c r="B37" s="12" t="s">
        <v>31</v>
      </c>
      <c r="C37" s="12" t="s">
        <v>37</v>
      </c>
      <c r="D37" s="12" t="s">
        <v>38</v>
      </c>
      <c r="E37" s="17">
        <v>3799.1</v>
      </c>
      <c r="F37" s="17">
        <v>3799.1</v>
      </c>
      <c r="G37" s="17">
        <v>3799.1</v>
      </c>
    </row>
    <row r="38" spans="1:7" ht="94.5" outlineLevel="2" x14ac:dyDescent="0.25">
      <c r="A38" s="16" t="s">
        <v>82</v>
      </c>
      <c r="B38" s="12" t="s">
        <v>31</v>
      </c>
      <c r="C38" s="12" t="s">
        <v>78</v>
      </c>
      <c r="D38" s="12"/>
      <c r="E38" s="17">
        <f>E39+E40</f>
        <v>0</v>
      </c>
      <c r="F38" s="17">
        <f t="shared" ref="F38:G38" si="8">F39+F40</f>
        <v>1358.5</v>
      </c>
      <c r="G38" s="17">
        <f t="shared" si="8"/>
        <v>1358.5</v>
      </c>
    </row>
    <row r="39" spans="1:7" ht="94.5" outlineLevel="2" x14ac:dyDescent="0.25">
      <c r="A39" s="16" t="s">
        <v>13</v>
      </c>
      <c r="B39" s="12" t="s">
        <v>31</v>
      </c>
      <c r="C39" s="12" t="s">
        <v>78</v>
      </c>
      <c r="D39" s="12" t="s">
        <v>38</v>
      </c>
      <c r="E39" s="17">
        <v>0</v>
      </c>
      <c r="F39" s="17">
        <v>1282.5999999999999</v>
      </c>
      <c r="G39" s="17">
        <v>1282.5999999999999</v>
      </c>
    </row>
    <row r="40" spans="1:7" ht="31.5" outlineLevel="2" x14ac:dyDescent="0.25">
      <c r="A40" s="16" t="s">
        <v>76</v>
      </c>
      <c r="B40" s="12" t="s">
        <v>31</v>
      </c>
      <c r="C40" s="12" t="s">
        <v>78</v>
      </c>
      <c r="D40" s="12" t="s">
        <v>39</v>
      </c>
      <c r="E40" s="17"/>
      <c r="F40" s="17">
        <v>75.900000000000006</v>
      </c>
      <c r="G40" s="17">
        <v>75.900000000000006</v>
      </c>
    </row>
    <row r="41" spans="1:7" ht="63" outlineLevel="2" x14ac:dyDescent="0.25">
      <c r="A41" s="16" t="s">
        <v>80</v>
      </c>
      <c r="B41" s="12" t="s">
        <v>31</v>
      </c>
      <c r="C41" s="20" t="s">
        <v>40</v>
      </c>
      <c r="D41" s="8"/>
      <c r="E41" s="17">
        <f>E42+E43</f>
        <v>5401.8</v>
      </c>
      <c r="F41" s="17">
        <f t="shared" ref="F41:G41" si="9">F42+F43</f>
        <v>5401.8</v>
      </c>
      <c r="G41" s="17">
        <f t="shared" si="9"/>
        <v>5401.8</v>
      </c>
    </row>
    <row r="42" spans="1:7" ht="94.5" outlineLevel="2" x14ac:dyDescent="0.25">
      <c r="A42" s="16" t="s">
        <v>13</v>
      </c>
      <c r="B42" s="12" t="s">
        <v>31</v>
      </c>
      <c r="C42" s="20" t="s">
        <v>40</v>
      </c>
      <c r="D42" s="8">
        <v>100</v>
      </c>
      <c r="E42" s="17">
        <v>5192.8</v>
      </c>
      <c r="F42" s="17">
        <v>5192.8</v>
      </c>
      <c r="G42" s="17">
        <v>5192.8</v>
      </c>
    </row>
    <row r="43" spans="1:7" ht="31.5" outlineLevel="2" x14ac:dyDescent="0.25">
      <c r="A43" s="16" t="s">
        <v>76</v>
      </c>
      <c r="B43" s="12" t="s">
        <v>31</v>
      </c>
      <c r="C43" s="20" t="s">
        <v>40</v>
      </c>
      <c r="D43" s="8">
        <v>200</v>
      </c>
      <c r="E43" s="17">
        <v>209</v>
      </c>
      <c r="F43" s="17">
        <v>209</v>
      </c>
      <c r="G43" s="17">
        <v>209</v>
      </c>
    </row>
    <row r="44" spans="1:7" outlineLevel="1" x14ac:dyDescent="0.25">
      <c r="A44" s="21" t="s">
        <v>41</v>
      </c>
      <c r="B44" s="22" t="s">
        <v>42</v>
      </c>
      <c r="C44" s="23"/>
      <c r="D44" s="8"/>
      <c r="E44" s="17">
        <f>E45</f>
        <v>30.2</v>
      </c>
      <c r="F44" s="17">
        <f t="shared" ref="F44:G46" si="10">F45</f>
        <v>610</v>
      </c>
      <c r="G44" s="17">
        <f t="shared" si="10"/>
        <v>610</v>
      </c>
    </row>
    <row r="45" spans="1:7" outlineLevel="2" x14ac:dyDescent="0.25">
      <c r="A45" s="16" t="s">
        <v>9</v>
      </c>
      <c r="B45" s="22" t="s">
        <v>42</v>
      </c>
      <c r="C45" s="12" t="s">
        <v>10</v>
      </c>
      <c r="D45" s="8"/>
      <c r="E45" s="17">
        <f>E46</f>
        <v>30.2</v>
      </c>
      <c r="F45" s="17">
        <f t="shared" si="10"/>
        <v>610</v>
      </c>
      <c r="G45" s="17">
        <f t="shared" si="10"/>
        <v>610</v>
      </c>
    </row>
    <row r="46" spans="1:7" ht="31.5" outlineLevel="2" x14ac:dyDescent="0.25">
      <c r="A46" s="24" t="s">
        <v>34</v>
      </c>
      <c r="B46" s="22" t="s">
        <v>42</v>
      </c>
      <c r="C46" s="22" t="s">
        <v>35</v>
      </c>
      <c r="D46" s="8"/>
      <c r="E46" s="17">
        <f>E47</f>
        <v>30.2</v>
      </c>
      <c r="F46" s="17">
        <f t="shared" si="10"/>
        <v>610</v>
      </c>
      <c r="G46" s="17">
        <f t="shared" si="10"/>
        <v>610</v>
      </c>
    </row>
    <row r="47" spans="1:7" ht="63" outlineLevel="2" x14ac:dyDescent="0.25">
      <c r="A47" s="18" t="s">
        <v>81</v>
      </c>
      <c r="B47" s="22" t="s">
        <v>42</v>
      </c>
      <c r="C47" s="23" t="s">
        <v>43</v>
      </c>
      <c r="D47" s="8"/>
      <c r="E47" s="17">
        <f>E48</f>
        <v>30.2</v>
      </c>
      <c r="F47" s="17">
        <f>F48</f>
        <v>610</v>
      </c>
      <c r="G47" s="17">
        <f>G48</f>
        <v>610</v>
      </c>
    </row>
    <row r="48" spans="1:7" ht="39" customHeight="1" outlineLevel="2" x14ac:dyDescent="0.25">
      <c r="A48" s="18" t="s">
        <v>44</v>
      </c>
      <c r="B48" s="22" t="s">
        <v>42</v>
      </c>
      <c r="C48" s="23" t="s">
        <v>43</v>
      </c>
      <c r="D48" s="8">
        <v>600</v>
      </c>
      <c r="E48" s="17">
        <v>30.2</v>
      </c>
      <c r="F48" s="17">
        <v>610</v>
      </c>
      <c r="G48" s="17">
        <v>610</v>
      </c>
    </row>
    <row r="49" spans="1:7" ht="47.25" outlineLevel="1" x14ac:dyDescent="0.25">
      <c r="A49" s="11" t="s">
        <v>61</v>
      </c>
      <c r="B49" s="12" t="s">
        <v>62</v>
      </c>
      <c r="C49" s="12"/>
      <c r="D49" s="8"/>
      <c r="E49" s="17">
        <f t="shared" ref="E49:G50" si="11">E50</f>
        <v>91824.3</v>
      </c>
      <c r="F49" s="17">
        <f t="shared" si="11"/>
        <v>94834</v>
      </c>
      <c r="G49" s="17">
        <f t="shared" si="11"/>
        <v>95202.3</v>
      </c>
    </row>
    <row r="50" spans="1:7" outlineLevel="2" x14ac:dyDescent="0.25">
      <c r="A50" s="11" t="s">
        <v>9</v>
      </c>
      <c r="B50" s="12" t="s">
        <v>62</v>
      </c>
      <c r="C50" s="12" t="s">
        <v>10</v>
      </c>
      <c r="D50" s="8"/>
      <c r="E50" s="17">
        <f t="shared" si="11"/>
        <v>91824.3</v>
      </c>
      <c r="F50" s="17">
        <f t="shared" si="11"/>
        <v>94834</v>
      </c>
      <c r="G50" s="17">
        <f t="shared" si="11"/>
        <v>95202.3</v>
      </c>
    </row>
    <row r="51" spans="1:7" ht="47.25" outlineLevel="2" x14ac:dyDescent="0.25">
      <c r="A51" s="81" t="s">
        <v>161</v>
      </c>
      <c r="B51" s="12" t="s">
        <v>62</v>
      </c>
      <c r="C51" s="12" t="s">
        <v>32</v>
      </c>
      <c r="D51" s="8"/>
      <c r="E51" s="17">
        <f>E52+E53+E54</f>
        <v>91824.3</v>
      </c>
      <c r="F51" s="17">
        <f>F52+F53+F54</f>
        <v>94834</v>
      </c>
      <c r="G51" s="17">
        <f>G52+G53+G54</f>
        <v>95202.3</v>
      </c>
    </row>
    <row r="52" spans="1:7" ht="94.5" outlineLevel="2" x14ac:dyDescent="0.25">
      <c r="A52" s="11" t="s">
        <v>13</v>
      </c>
      <c r="B52" s="12" t="s">
        <v>62</v>
      </c>
      <c r="C52" s="12" t="s">
        <v>32</v>
      </c>
      <c r="D52" s="8">
        <v>100</v>
      </c>
      <c r="E52" s="17">
        <f>57187.8+28914</f>
        <v>86101.8</v>
      </c>
      <c r="F52" s="17">
        <f>59096.4+29865.9</f>
        <v>88962.3</v>
      </c>
      <c r="G52" s="17">
        <f>59096.4+29865.9</f>
        <v>88962.3</v>
      </c>
    </row>
    <row r="53" spans="1:7" ht="31.5" outlineLevel="2" x14ac:dyDescent="0.25">
      <c r="A53" s="11" t="s">
        <v>76</v>
      </c>
      <c r="B53" s="12" t="s">
        <v>62</v>
      </c>
      <c r="C53" s="12" t="s">
        <v>32</v>
      </c>
      <c r="D53" s="8">
        <v>200</v>
      </c>
      <c r="E53" s="17">
        <f>3615.8+2.4+2000+0.1</f>
        <v>5618.3000000000011</v>
      </c>
      <c r="F53" s="17">
        <f>3767.5+2000</f>
        <v>5767.5</v>
      </c>
      <c r="G53" s="17">
        <f>4135.8+2000</f>
        <v>6135.8</v>
      </c>
    </row>
    <row r="54" spans="1:7" outlineLevel="2" x14ac:dyDescent="0.25">
      <c r="A54" s="7" t="s">
        <v>33</v>
      </c>
      <c r="B54" s="12" t="s">
        <v>62</v>
      </c>
      <c r="C54" s="12" t="s">
        <v>32</v>
      </c>
      <c r="D54" s="8">
        <v>800</v>
      </c>
      <c r="E54" s="17">
        <f>50.2+54</f>
        <v>104.2</v>
      </c>
      <c r="F54" s="17">
        <f t="shared" ref="F54:G54" si="12">50.2+54</f>
        <v>104.2</v>
      </c>
      <c r="G54" s="17">
        <f t="shared" si="12"/>
        <v>104.2</v>
      </c>
    </row>
    <row r="55" spans="1:7" outlineLevel="1" x14ac:dyDescent="0.25">
      <c r="A55" s="11" t="s">
        <v>63</v>
      </c>
      <c r="B55" s="12" t="s">
        <v>64</v>
      </c>
      <c r="C55" s="12"/>
      <c r="D55" s="8"/>
      <c r="E55" s="17">
        <v>125000</v>
      </c>
      <c r="F55" s="17">
        <v>82102.2</v>
      </c>
      <c r="G55" s="17">
        <v>82102.2</v>
      </c>
    </row>
    <row r="56" spans="1:7" outlineLevel="2" x14ac:dyDescent="0.25">
      <c r="A56" s="11" t="s">
        <v>9</v>
      </c>
      <c r="B56" s="12" t="s">
        <v>64</v>
      </c>
      <c r="C56" s="12" t="s">
        <v>10</v>
      </c>
      <c r="D56" s="8"/>
      <c r="E56" s="17">
        <v>125000</v>
      </c>
      <c r="F56" s="17">
        <v>82102.2</v>
      </c>
      <c r="G56" s="17">
        <v>82102.2</v>
      </c>
    </row>
    <row r="57" spans="1:7" ht="31.5" outlineLevel="2" x14ac:dyDescent="0.25">
      <c r="A57" s="11" t="s">
        <v>65</v>
      </c>
      <c r="B57" s="12" t="s">
        <v>64</v>
      </c>
      <c r="C57" s="12" t="s">
        <v>66</v>
      </c>
      <c r="D57" s="8"/>
      <c r="E57" s="17">
        <v>125000</v>
      </c>
      <c r="F57" s="17">
        <v>82102.2</v>
      </c>
      <c r="G57" s="17">
        <v>82102.2</v>
      </c>
    </row>
    <row r="58" spans="1:7" outlineLevel="2" x14ac:dyDescent="0.25">
      <c r="A58" s="7" t="s">
        <v>33</v>
      </c>
      <c r="B58" s="12" t="s">
        <v>64</v>
      </c>
      <c r="C58" s="12" t="s">
        <v>66</v>
      </c>
      <c r="D58" s="8">
        <v>800</v>
      </c>
      <c r="E58" s="17">
        <v>125000</v>
      </c>
      <c r="F58" s="17">
        <v>82102.2</v>
      </c>
      <c r="G58" s="17">
        <v>82102.2</v>
      </c>
    </row>
    <row r="59" spans="1:7" outlineLevel="1" x14ac:dyDescent="0.25">
      <c r="A59" s="11" t="s">
        <v>23</v>
      </c>
      <c r="B59" s="12" t="s">
        <v>24</v>
      </c>
      <c r="C59" s="12"/>
      <c r="D59" s="8"/>
      <c r="E59" s="5">
        <f>E60+E75+E85</f>
        <v>394168.30000000005</v>
      </c>
      <c r="F59" s="5">
        <f t="shared" ref="F59:G59" si="13">F60+F75+F85</f>
        <v>344339.89999999997</v>
      </c>
      <c r="G59" s="5">
        <f t="shared" si="13"/>
        <v>354032.5</v>
      </c>
    </row>
    <row r="60" spans="1:7" outlineLevel="2" x14ac:dyDescent="0.25">
      <c r="A60" s="11" t="s">
        <v>9</v>
      </c>
      <c r="B60" s="12" t="s">
        <v>24</v>
      </c>
      <c r="C60" s="12" t="s">
        <v>10</v>
      </c>
      <c r="D60" s="8"/>
      <c r="E60" s="5">
        <f>E61+E63+E67+E69+E71+E73</f>
        <v>297691.40000000002</v>
      </c>
      <c r="F60" s="5">
        <f t="shared" ref="F60:G60" si="14">F61+F63+F67+F69+F71+F73</f>
        <v>244772.3</v>
      </c>
      <c r="G60" s="5">
        <f t="shared" si="14"/>
        <v>252955.69999999998</v>
      </c>
    </row>
    <row r="61" spans="1:7" ht="31.5" outlineLevel="2" x14ac:dyDescent="0.25">
      <c r="A61" s="16" t="s">
        <v>84</v>
      </c>
      <c r="B61" s="12" t="s">
        <v>24</v>
      </c>
      <c r="C61" s="12" t="s">
        <v>85</v>
      </c>
      <c r="D61" s="8"/>
      <c r="E61" s="17">
        <f>E62</f>
        <v>10</v>
      </c>
      <c r="F61" s="17">
        <f t="shared" ref="F61:G61" si="15">F62</f>
        <v>10</v>
      </c>
      <c r="G61" s="17">
        <f t="shared" si="15"/>
        <v>10</v>
      </c>
    </row>
    <row r="62" spans="1:7" ht="22.5" customHeight="1" outlineLevel="2" x14ac:dyDescent="0.25">
      <c r="A62" s="16" t="s">
        <v>20</v>
      </c>
      <c r="B62" s="12" t="s">
        <v>24</v>
      </c>
      <c r="C62" s="12" t="s">
        <v>85</v>
      </c>
      <c r="D62" s="8">
        <v>300</v>
      </c>
      <c r="E62" s="17">
        <v>10</v>
      </c>
      <c r="F62" s="17">
        <v>10</v>
      </c>
      <c r="G62" s="17">
        <v>10</v>
      </c>
    </row>
    <row r="63" spans="1:7" ht="35.25" customHeight="1" outlineLevel="2" x14ac:dyDescent="0.25">
      <c r="A63" s="18" t="s">
        <v>153</v>
      </c>
      <c r="B63" s="12" t="s">
        <v>24</v>
      </c>
      <c r="C63" s="12" t="s">
        <v>45</v>
      </c>
      <c r="D63" s="8"/>
      <c r="E63" s="17">
        <f>E64+E65+E66</f>
        <v>223066</v>
      </c>
      <c r="F63" s="17">
        <f>F64+F65+F66</f>
        <v>230146.9</v>
      </c>
      <c r="G63" s="17">
        <f>G64+G65+G66</f>
        <v>238330.3</v>
      </c>
    </row>
    <row r="64" spans="1:7" ht="94.5" outlineLevel="2" x14ac:dyDescent="0.25">
      <c r="A64" s="16" t="s">
        <v>13</v>
      </c>
      <c r="B64" s="12" t="s">
        <v>24</v>
      </c>
      <c r="C64" s="12" t="s">
        <v>45</v>
      </c>
      <c r="D64" s="8">
        <v>100</v>
      </c>
      <c r="E64" s="17">
        <v>171071.1</v>
      </c>
      <c r="F64" s="17">
        <v>177913.9</v>
      </c>
      <c r="G64" s="17">
        <v>185030.5</v>
      </c>
    </row>
    <row r="65" spans="1:7" ht="31.5" outlineLevel="2" x14ac:dyDescent="0.25">
      <c r="A65" s="16" t="s">
        <v>76</v>
      </c>
      <c r="B65" s="12" t="s">
        <v>24</v>
      </c>
      <c r="C65" s="12" t="s">
        <v>45</v>
      </c>
      <c r="D65" s="8">
        <v>200</v>
      </c>
      <c r="E65" s="17">
        <v>49178</v>
      </c>
      <c r="F65" s="17">
        <v>49416.1</v>
      </c>
      <c r="G65" s="17">
        <v>50482.9</v>
      </c>
    </row>
    <row r="66" spans="1:7" outlineLevel="2" x14ac:dyDescent="0.25">
      <c r="A66" s="18" t="s">
        <v>33</v>
      </c>
      <c r="B66" s="12" t="s">
        <v>24</v>
      </c>
      <c r="C66" s="12" t="s">
        <v>45</v>
      </c>
      <c r="D66" s="8">
        <v>800</v>
      </c>
      <c r="E66" s="17">
        <v>2816.9</v>
      </c>
      <c r="F66" s="17">
        <v>2816.9</v>
      </c>
      <c r="G66" s="17">
        <v>2816.9</v>
      </c>
    </row>
    <row r="67" spans="1:7" ht="94.5" outlineLevel="2" x14ac:dyDescent="0.25">
      <c r="A67" s="7" t="s">
        <v>144</v>
      </c>
      <c r="B67" s="12" t="s">
        <v>24</v>
      </c>
      <c r="C67" s="12" t="s">
        <v>145</v>
      </c>
      <c r="D67" s="8"/>
      <c r="E67" s="17">
        <v>60000</v>
      </c>
      <c r="F67" s="17">
        <v>0</v>
      </c>
      <c r="G67" s="17">
        <v>0</v>
      </c>
    </row>
    <row r="68" spans="1:7" outlineLevel="2" x14ac:dyDescent="0.25">
      <c r="A68" s="7" t="s">
        <v>33</v>
      </c>
      <c r="B68" s="12" t="s">
        <v>24</v>
      </c>
      <c r="C68" s="12" t="s">
        <v>145</v>
      </c>
      <c r="D68" s="8">
        <v>800</v>
      </c>
      <c r="E68" s="17">
        <v>60000</v>
      </c>
      <c r="F68" s="17">
        <v>0</v>
      </c>
      <c r="G68" s="17">
        <v>0</v>
      </c>
    </row>
    <row r="69" spans="1:7" ht="63" outlineLevel="2" x14ac:dyDescent="0.25">
      <c r="A69" s="16" t="s">
        <v>46</v>
      </c>
      <c r="B69" s="12" t="s">
        <v>24</v>
      </c>
      <c r="C69" s="12" t="s">
        <v>47</v>
      </c>
      <c r="D69" s="8"/>
      <c r="E69" s="17">
        <f>E70</f>
        <v>13236.1</v>
      </c>
      <c r="F69" s="17">
        <f>F70</f>
        <v>13236.1</v>
      </c>
      <c r="G69" s="17">
        <f>G70</f>
        <v>13236.1</v>
      </c>
    </row>
    <row r="70" spans="1:7" outlineLevel="2" x14ac:dyDescent="0.25">
      <c r="A70" s="18" t="s">
        <v>33</v>
      </c>
      <c r="B70" s="12" t="s">
        <v>24</v>
      </c>
      <c r="C70" s="12" t="s">
        <v>47</v>
      </c>
      <c r="D70" s="8">
        <v>800</v>
      </c>
      <c r="E70" s="17">
        <f>13025.6+210.5</f>
        <v>13236.1</v>
      </c>
      <c r="F70" s="17">
        <f t="shared" ref="F70:G70" si="16">13025.6+210.5</f>
        <v>13236.1</v>
      </c>
      <c r="G70" s="17">
        <f t="shared" si="16"/>
        <v>13236.1</v>
      </c>
    </row>
    <row r="71" spans="1:7" ht="47.25" outlineLevel="2" x14ac:dyDescent="0.25">
      <c r="A71" s="7" t="s">
        <v>523</v>
      </c>
      <c r="B71" s="12" t="s">
        <v>24</v>
      </c>
      <c r="C71" s="12" t="s">
        <v>131</v>
      </c>
      <c r="D71" s="8"/>
      <c r="E71" s="5">
        <f>E72</f>
        <v>287.39999999999998</v>
      </c>
      <c r="F71" s="5">
        <f>F72</f>
        <v>287.39999999999998</v>
      </c>
      <c r="G71" s="57">
        <f>G72</f>
        <v>287.39999999999998</v>
      </c>
    </row>
    <row r="72" spans="1:7" ht="31.5" outlineLevel="2" x14ac:dyDescent="0.25">
      <c r="A72" s="11" t="s">
        <v>20</v>
      </c>
      <c r="B72" s="12" t="s">
        <v>24</v>
      </c>
      <c r="C72" s="12" t="s">
        <v>131</v>
      </c>
      <c r="D72" s="8">
        <v>300</v>
      </c>
      <c r="E72" s="5">
        <v>287.39999999999998</v>
      </c>
      <c r="F72" s="5">
        <v>287.39999999999998</v>
      </c>
      <c r="G72" s="57">
        <v>287.39999999999998</v>
      </c>
    </row>
    <row r="73" spans="1:7" ht="47.25" outlineLevel="2" x14ac:dyDescent="0.25">
      <c r="A73" s="11" t="s">
        <v>25</v>
      </c>
      <c r="B73" s="12" t="s">
        <v>24</v>
      </c>
      <c r="C73" s="12" t="s">
        <v>26</v>
      </c>
      <c r="D73" s="8"/>
      <c r="E73" s="5">
        <f>E74</f>
        <v>1091.9000000000001</v>
      </c>
      <c r="F73" s="5">
        <f>F74</f>
        <v>1091.9000000000001</v>
      </c>
      <c r="G73" s="57">
        <f>G74</f>
        <v>1091.9000000000001</v>
      </c>
    </row>
    <row r="74" spans="1:7" ht="31.5" outlineLevel="2" x14ac:dyDescent="0.25">
      <c r="A74" s="11" t="s">
        <v>20</v>
      </c>
      <c r="B74" s="12" t="s">
        <v>24</v>
      </c>
      <c r="C74" s="12" t="s">
        <v>26</v>
      </c>
      <c r="D74" s="8">
        <v>300</v>
      </c>
      <c r="E74" s="5">
        <f>402.3+689.6</f>
        <v>1091.9000000000001</v>
      </c>
      <c r="F74" s="5">
        <f t="shared" ref="F74:G74" si="17">402.3+689.6</f>
        <v>1091.9000000000001</v>
      </c>
      <c r="G74" s="5">
        <f t="shared" si="17"/>
        <v>1091.9000000000001</v>
      </c>
    </row>
    <row r="75" spans="1:7" ht="47.25" outlineLevel="2" x14ac:dyDescent="0.25">
      <c r="A75" s="25" t="s">
        <v>59</v>
      </c>
      <c r="B75" s="4" t="s">
        <v>24</v>
      </c>
      <c r="C75" s="4" t="s">
        <v>60</v>
      </c>
      <c r="D75" s="12"/>
      <c r="E75" s="17">
        <f>E76</f>
        <v>96198.399999999994</v>
      </c>
      <c r="F75" s="17">
        <f t="shared" ref="E75:G76" si="18">F76</f>
        <v>99289.099999999991</v>
      </c>
      <c r="G75" s="17">
        <f t="shared" si="18"/>
        <v>100798.29999999999</v>
      </c>
    </row>
    <row r="76" spans="1:7" outlineLevel="2" x14ac:dyDescent="0.25">
      <c r="A76" s="25" t="s">
        <v>146</v>
      </c>
      <c r="B76" s="4" t="s">
        <v>24</v>
      </c>
      <c r="C76" s="4" t="s">
        <v>136</v>
      </c>
      <c r="D76" s="12"/>
      <c r="E76" s="17">
        <f t="shared" si="18"/>
        <v>96198.399999999994</v>
      </c>
      <c r="F76" s="17">
        <f t="shared" si="18"/>
        <v>99289.099999999991</v>
      </c>
      <c r="G76" s="17">
        <f t="shared" si="18"/>
        <v>100798.29999999999</v>
      </c>
    </row>
    <row r="77" spans="1:7" ht="110.25" outlineLevel="2" x14ac:dyDescent="0.25">
      <c r="A77" s="25" t="s">
        <v>542</v>
      </c>
      <c r="B77" s="4" t="s">
        <v>24</v>
      </c>
      <c r="C77" s="4" t="s">
        <v>428</v>
      </c>
      <c r="D77" s="12"/>
      <c r="E77" s="17">
        <f>E78+E82</f>
        <v>96198.399999999994</v>
      </c>
      <c r="F77" s="17">
        <f>F78+F82</f>
        <v>99289.099999999991</v>
      </c>
      <c r="G77" s="17">
        <f>G78+G82</f>
        <v>100798.29999999999</v>
      </c>
    </row>
    <row r="78" spans="1:7" ht="47.25" outlineLevel="2" x14ac:dyDescent="0.25">
      <c r="A78" s="7" t="s">
        <v>161</v>
      </c>
      <c r="B78" s="4" t="s">
        <v>24</v>
      </c>
      <c r="C78" s="4" t="s">
        <v>513</v>
      </c>
      <c r="D78" s="46"/>
      <c r="E78" s="17">
        <f>E79+E80+E81</f>
        <v>58183.1</v>
      </c>
      <c r="F78" s="17">
        <f t="shared" ref="F78:G78" si="19">F79+F80+F81</f>
        <v>59805.999999999993</v>
      </c>
      <c r="G78" s="17">
        <f t="shared" si="19"/>
        <v>59805.999999999993</v>
      </c>
    </row>
    <row r="79" spans="1:7" ht="94.5" outlineLevel="2" x14ac:dyDescent="0.25">
      <c r="A79" s="11" t="s">
        <v>75</v>
      </c>
      <c r="B79" s="4" t="s">
        <v>24</v>
      </c>
      <c r="C79" s="4" t="s">
        <v>513</v>
      </c>
      <c r="D79" s="46">
        <v>100</v>
      </c>
      <c r="E79" s="17">
        <v>55534.7</v>
      </c>
      <c r="F79" s="17">
        <v>57388.2</v>
      </c>
      <c r="G79" s="17">
        <v>57388.2</v>
      </c>
    </row>
    <row r="80" spans="1:7" ht="31.5" outlineLevel="2" x14ac:dyDescent="0.25">
      <c r="A80" s="11" t="s">
        <v>76</v>
      </c>
      <c r="B80" s="4" t="s">
        <v>24</v>
      </c>
      <c r="C80" s="4" t="s">
        <v>513</v>
      </c>
      <c r="D80" s="46">
        <v>200</v>
      </c>
      <c r="E80" s="17">
        <v>2418.3000000000002</v>
      </c>
      <c r="F80" s="17">
        <v>2187.6999999999998</v>
      </c>
      <c r="G80" s="17">
        <v>2187.6999999999998</v>
      </c>
    </row>
    <row r="81" spans="1:7" outlineLevel="2" x14ac:dyDescent="0.25">
      <c r="A81" s="7" t="s">
        <v>33</v>
      </c>
      <c r="B81" s="4" t="s">
        <v>24</v>
      </c>
      <c r="C81" s="4" t="s">
        <v>513</v>
      </c>
      <c r="D81" s="46">
        <v>800</v>
      </c>
      <c r="E81" s="17">
        <v>230.1</v>
      </c>
      <c r="F81" s="17">
        <v>230.1</v>
      </c>
      <c r="G81" s="17">
        <v>230.1</v>
      </c>
    </row>
    <row r="82" spans="1:7" ht="47.25" outlineLevel="2" x14ac:dyDescent="0.25">
      <c r="A82" s="11" t="s">
        <v>153</v>
      </c>
      <c r="B82" s="4" t="s">
        <v>24</v>
      </c>
      <c r="C82" s="4" t="s">
        <v>510</v>
      </c>
      <c r="D82" s="46"/>
      <c r="E82" s="17">
        <f>E83+E84</f>
        <v>38015.299999999996</v>
      </c>
      <c r="F82" s="17">
        <f>F83+F84</f>
        <v>39483.1</v>
      </c>
      <c r="G82" s="17">
        <f>G83+G84</f>
        <v>40992.299999999996</v>
      </c>
    </row>
    <row r="83" spans="1:7" ht="94.5" outlineLevel="2" x14ac:dyDescent="0.25">
      <c r="A83" s="7" t="s">
        <v>75</v>
      </c>
      <c r="B83" s="4" t="s">
        <v>24</v>
      </c>
      <c r="C83" s="4" t="s">
        <v>510</v>
      </c>
      <c r="D83" s="46">
        <v>100</v>
      </c>
      <c r="E83" s="17">
        <f>27865.8+8415.4</f>
        <v>36281.199999999997</v>
      </c>
      <c r="F83" s="17">
        <f>28980.4+8752.1</f>
        <v>37732.5</v>
      </c>
      <c r="G83" s="17">
        <f>30139.6+9102.1</f>
        <v>39241.699999999997</v>
      </c>
    </row>
    <row r="84" spans="1:7" ht="31.5" outlineLevel="2" x14ac:dyDescent="0.25">
      <c r="A84" s="7" t="s">
        <v>76</v>
      </c>
      <c r="B84" s="4" t="s">
        <v>24</v>
      </c>
      <c r="C84" s="4" t="s">
        <v>510</v>
      </c>
      <c r="D84" s="46">
        <v>200</v>
      </c>
      <c r="E84" s="17">
        <v>1734.1</v>
      </c>
      <c r="F84" s="17">
        <v>1750.6</v>
      </c>
      <c r="G84" s="17">
        <v>1750.6</v>
      </c>
    </row>
    <row r="85" spans="1:7" ht="78.75" outlineLevel="2" x14ac:dyDescent="0.25">
      <c r="A85" s="16" t="s">
        <v>366</v>
      </c>
      <c r="B85" s="4" t="s">
        <v>24</v>
      </c>
      <c r="C85" s="4" t="s">
        <v>54</v>
      </c>
      <c r="D85" s="46"/>
      <c r="E85" s="17">
        <f t="shared" ref="E85:G88" si="20">E86</f>
        <v>278.5</v>
      </c>
      <c r="F85" s="17">
        <f t="shared" si="20"/>
        <v>278.5</v>
      </c>
      <c r="G85" s="17">
        <f t="shared" si="20"/>
        <v>278.5</v>
      </c>
    </row>
    <row r="86" spans="1:7" outlineLevel="2" x14ac:dyDescent="0.25">
      <c r="A86" s="58" t="s">
        <v>146</v>
      </c>
      <c r="B86" s="4" t="s">
        <v>24</v>
      </c>
      <c r="C86" s="4" t="s">
        <v>83</v>
      </c>
      <c r="D86" s="46"/>
      <c r="E86" s="17">
        <f t="shared" si="20"/>
        <v>278.5</v>
      </c>
      <c r="F86" s="17">
        <f t="shared" si="20"/>
        <v>278.5</v>
      </c>
      <c r="G86" s="17">
        <f t="shared" si="20"/>
        <v>278.5</v>
      </c>
    </row>
    <row r="87" spans="1:7" ht="78.75" outlineLevel="2" x14ac:dyDescent="0.25">
      <c r="A87" s="16" t="s">
        <v>554</v>
      </c>
      <c r="B87" s="4" t="s">
        <v>24</v>
      </c>
      <c r="C87" s="4" t="s">
        <v>431</v>
      </c>
      <c r="D87" s="46"/>
      <c r="E87" s="17">
        <f t="shared" si="20"/>
        <v>278.5</v>
      </c>
      <c r="F87" s="17">
        <f t="shared" si="20"/>
        <v>278.5</v>
      </c>
      <c r="G87" s="17">
        <f t="shared" si="20"/>
        <v>278.5</v>
      </c>
    </row>
    <row r="88" spans="1:7" ht="63" outlineLevel="2" x14ac:dyDescent="0.25">
      <c r="A88" s="7" t="s">
        <v>511</v>
      </c>
      <c r="B88" s="4" t="s">
        <v>24</v>
      </c>
      <c r="C88" s="4" t="s">
        <v>512</v>
      </c>
      <c r="D88" s="46"/>
      <c r="E88" s="17">
        <f t="shared" si="20"/>
        <v>278.5</v>
      </c>
      <c r="F88" s="17">
        <f t="shared" si="20"/>
        <v>278.5</v>
      </c>
      <c r="G88" s="17">
        <f t="shared" si="20"/>
        <v>278.5</v>
      </c>
    </row>
    <row r="89" spans="1:7" ht="31.5" outlineLevel="2" x14ac:dyDescent="0.25">
      <c r="A89" s="7" t="s">
        <v>76</v>
      </c>
      <c r="B89" s="4" t="s">
        <v>24</v>
      </c>
      <c r="C89" s="4" t="s">
        <v>512</v>
      </c>
      <c r="D89" s="46">
        <v>200</v>
      </c>
      <c r="E89" s="17">
        <v>278.5</v>
      </c>
      <c r="F89" s="17">
        <v>278.5</v>
      </c>
      <c r="G89" s="17">
        <v>278.5</v>
      </c>
    </row>
    <row r="90" spans="1:7" ht="31.5" x14ac:dyDescent="0.25">
      <c r="A90" s="13" t="s">
        <v>67</v>
      </c>
      <c r="B90" s="14" t="s">
        <v>68</v>
      </c>
      <c r="C90" s="14"/>
      <c r="D90" s="15"/>
      <c r="E90" s="26">
        <f>E91</f>
        <v>175853.3</v>
      </c>
      <c r="F90" s="26">
        <f t="shared" ref="F90:G91" si="21">F91</f>
        <v>176783</v>
      </c>
      <c r="G90" s="26">
        <f t="shared" si="21"/>
        <v>180370.4</v>
      </c>
    </row>
    <row r="91" spans="1:7" ht="47.25" outlineLevel="1" x14ac:dyDescent="0.25">
      <c r="A91" s="7" t="s">
        <v>69</v>
      </c>
      <c r="B91" s="12" t="s">
        <v>70</v>
      </c>
      <c r="C91" s="12"/>
      <c r="D91" s="8"/>
      <c r="E91" s="17">
        <f>E92</f>
        <v>175853.3</v>
      </c>
      <c r="F91" s="17">
        <f t="shared" si="21"/>
        <v>176783</v>
      </c>
      <c r="G91" s="17">
        <f t="shared" si="21"/>
        <v>180370.4</v>
      </c>
    </row>
    <row r="92" spans="1:7" ht="47.25" outlineLevel="2" x14ac:dyDescent="0.25">
      <c r="A92" s="7" t="s">
        <v>49</v>
      </c>
      <c r="B92" s="12" t="s">
        <v>70</v>
      </c>
      <c r="C92" s="12" t="s">
        <v>50</v>
      </c>
      <c r="D92" s="8"/>
      <c r="E92" s="17">
        <f>E93+E97</f>
        <v>175853.3</v>
      </c>
      <c r="F92" s="17">
        <f t="shared" ref="F92:G92" si="22">F93+F97</f>
        <v>176783</v>
      </c>
      <c r="G92" s="17">
        <f t="shared" si="22"/>
        <v>180370.4</v>
      </c>
    </row>
    <row r="93" spans="1:7" outlineLevel="2" x14ac:dyDescent="0.25">
      <c r="A93" s="41" t="s">
        <v>157</v>
      </c>
      <c r="B93" s="12" t="s">
        <v>70</v>
      </c>
      <c r="C93" s="12" t="s">
        <v>71</v>
      </c>
      <c r="D93" s="8"/>
      <c r="E93" s="17">
        <f>E94</f>
        <v>2281.1999999999998</v>
      </c>
      <c r="F93" s="17">
        <f t="shared" ref="F93:G95" si="23">F94</f>
        <v>2281.1999999999998</v>
      </c>
      <c r="G93" s="17">
        <f t="shared" si="23"/>
        <v>2281.1999999999998</v>
      </c>
    </row>
    <row r="94" spans="1:7" ht="47.25" outlineLevel="2" x14ac:dyDescent="0.25">
      <c r="A94" s="41" t="s">
        <v>147</v>
      </c>
      <c r="B94" s="12" t="s">
        <v>70</v>
      </c>
      <c r="C94" s="12" t="s">
        <v>72</v>
      </c>
      <c r="D94" s="8"/>
      <c r="E94" s="17">
        <f>E95</f>
        <v>2281.1999999999998</v>
      </c>
      <c r="F94" s="17">
        <f t="shared" si="23"/>
        <v>2281.1999999999998</v>
      </c>
      <c r="G94" s="17">
        <f t="shared" si="23"/>
        <v>2281.1999999999998</v>
      </c>
    </row>
    <row r="95" spans="1:7" ht="31.5" outlineLevel="2" x14ac:dyDescent="0.25">
      <c r="A95" s="40" t="s">
        <v>148</v>
      </c>
      <c r="B95" s="12" t="s">
        <v>70</v>
      </c>
      <c r="C95" s="12" t="s">
        <v>149</v>
      </c>
      <c r="D95" s="8"/>
      <c r="E95" s="17">
        <f>E96</f>
        <v>2281.1999999999998</v>
      </c>
      <c r="F95" s="17">
        <f t="shared" si="23"/>
        <v>2281.1999999999998</v>
      </c>
      <c r="G95" s="17">
        <f t="shared" si="23"/>
        <v>2281.1999999999998</v>
      </c>
    </row>
    <row r="96" spans="1:7" ht="31.5" outlineLevel="2" x14ac:dyDescent="0.25">
      <c r="A96" s="11" t="s">
        <v>76</v>
      </c>
      <c r="B96" s="12" t="s">
        <v>70</v>
      </c>
      <c r="C96" s="12" t="s">
        <v>149</v>
      </c>
      <c r="D96" s="8">
        <v>200</v>
      </c>
      <c r="E96" s="17">
        <v>2281.1999999999998</v>
      </c>
      <c r="F96" s="17">
        <v>2281.1999999999998</v>
      </c>
      <c r="G96" s="17">
        <v>2281.1999999999998</v>
      </c>
    </row>
    <row r="97" spans="1:7" outlineLevel="2" x14ac:dyDescent="0.25">
      <c r="A97" s="27" t="s">
        <v>146</v>
      </c>
      <c r="B97" s="12" t="s">
        <v>70</v>
      </c>
      <c r="C97" s="12" t="s">
        <v>73</v>
      </c>
      <c r="D97" s="8"/>
      <c r="E97" s="17">
        <f>E98</f>
        <v>173572.09999999998</v>
      </c>
      <c r="F97" s="17">
        <f t="shared" ref="F97:G97" si="24">F98</f>
        <v>174501.8</v>
      </c>
      <c r="G97" s="17">
        <f t="shared" si="24"/>
        <v>178089.19999999998</v>
      </c>
    </row>
    <row r="98" spans="1:7" ht="126" outlineLevel="2" x14ac:dyDescent="0.25">
      <c r="A98" s="27" t="s">
        <v>549</v>
      </c>
      <c r="B98" s="12" t="s">
        <v>70</v>
      </c>
      <c r="C98" s="12" t="s">
        <v>74</v>
      </c>
      <c r="D98" s="8"/>
      <c r="E98" s="17">
        <f>E99+E101+E103</f>
        <v>173572.09999999998</v>
      </c>
      <c r="F98" s="17">
        <f t="shared" ref="F98:G98" si="25">F99+F101+F103</f>
        <v>174501.8</v>
      </c>
      <c r="G98" s="17">
        <f t="shared" si="25"/>
        <v>178089.19999999998</v>
      </c>
    </row>
    <row r="99" spans="1:7" ht="31.5" outlineLevel="2" x14ac:dyDescent="0.25">
      <c r="A99" s="11" t="s">
        <v>524</v>
      </c>
      <c r="B99" s="12" t="s">
        <v>70</v>
      </c>
      <c r="C99" s="12" t="s">
        <v>150</v>
      </c>
      <c r="D99" s="8"/>
      <c r="E99" s="17">
        <f>E100</f>
        <v>49591.6</v>
      </c>
      <c r="F99" s="17">
        <f>F100</f>
        <v>49591.6</v>
      </c>
      <c r="G99" s="17">
        <f>G100</f>
        <v>49591.6</v>
      </c>
    </row>
    <row r="100" spans="1:7" ht="31.5" outlineLevel="2" x14ac:dyDescent="0.25">
      <c r="A100" s="11" t="s">
        <v>76</v>
      </c>
      <c r="B100" s="12" t="s">
        <v>70</v>
      </c>
      <c r="C100" s="12" t="s">
        <v>150</v>
      </c>
      <c r="D100" s="8">
        <v>200</v>
      </c>
      <c r="E100" s="17">
        <v>49591.6</v>
      </c>
      <c r="F100" s="17">
        <v>49591.6</v>
      </c>
      <c r="G100" s="17">
        <v>49591.6</v>
      </c>
    </row>
    <row r="101" spans="1:7" ht="63" outlineLevel="2" x14ac:dyDescent="0.25">
      <c r="A101" s="11" t="s">
        <v>151</v>
      </c>
      <c r="B101" s="12" t="s">
        <v>70</v>
      </c>
      <c r="C101" s="12" t="s">
        <v>152</v>
      </c>
      <c r="D101" s="8"/>
      <c r="E101" s="17">
        <f>E102</f>
        <v>6539.7</v>
      </c>
      <c r="F101" s="17">
        <f t="shared" ref="F101:G101" si="26">F102</f>
        <v>6539.7</v>
      </c>
      <c r="G101" s="17">
        <f t="shared" si="26"/>
        <v>6539.7</v>
      </c>
    </row>
    <row r="102" spans="1:7" ht="31.5" outlineLevel="2" x14ac:dyDescent="0.25">
      <c r="A102" s="11" t="s">
        <v>76</v>
      </c>
      <c r="B102" s="12" t="s">
        <v>70</v>
      </c>
      <c r="C102" s="12" t="s">
        <v>152</v>
      </c>
      <c r="D102" s="8">
        <v>200</v>
      </c>
      <c r="E102" s="17">
        <f>5306.5+1233.2</f>
        <v>6539.7</v>
      </c>
      <c r="F102" s="17">
        <f t="shared" ref="F102:G102" si="27">5306.5+1233.2</f>
        <v>6539.7</v>
      </c>
      <c r="G102" s="17">
        <f t="shared" si="27"/>
        <v>6539.7</v>
      </c>
    </row>
    <row r="103" spans="1:7" ht="47.25" outlineLevel="2" x14ac:dyDescent="0.25">
      <c r="A103" s="11" t="s">
        <v>153</v>
      </c>
      <c r="B103" s="12" t="s">
        <v>70</v>
      </c>
      <c r="C103" s="12" t="s">
        <v>154</v>
      </c>
      <c r="D103" s="8"/>
      <c r="E103" s="17">
        <f>E104+E105+E106</f>
        <v>117440.79999999999</v>
      </c>
      <c r="F103" s="17">
        <f t="shared" ref="F103:G103" si="28">F104+F105+F106</f>
        <v>118370.5</v>
      </c>
      <c r="G103" s="17">
        <f t="shared" si="28"/>
        <v>121957.9</v>
      </c>
    </row>
    <row r="104" spans="1:7" ht="94.5" outlineLevel="2" x14ac:dyDescent="0.25">
      <c r="A104" s="16" t="s">
        <v>13</v>
      </c>
      <c r="B104" s="12" t="s">
        <v>70</v>
      </c>
      <c r="C104" s="12" t="s">
        <v>154</v>
      </c>
      <c r="D104" s="8">
        <v>100</v>
      </c>
      <c r="E104" s="17">
        <f>98700.9+676.7</f>
        <v>99377.599999999991</v>
      </c>
      <c r="F104" s="17">
        <f>102447+676.7</f>
        <v>103123.7</v>
      </c>
      <c r="G104" s="17">
        <f>106341.7+676.7</f>
        <v>107018.4</v>
      </c>
    </row>
    <row r="105" spans="1:7" ht="31.5" outlineLevel="2" x14ac:dyDescent="0.25">
      <c r="A105" s="16" t="s">
        <v>76</v>
      </c>
      <c r="B105" s="12" t="s">
        <v>70</v>
      </c>
      <c r="C105" s="12" t="s">
        <v>154</v>
      </c>
      <c r="D105" s="8">
        <v>200</v>
      </c>
      <c r="E105" s="17">
        <f>675.7+681.1+232.1+250+1499.9+4839.1+406.6+397.9+1300+580+7589.2-1233.2</f>
        <v>17218.399999999998</v>
      </c>
      <c r="F105" s="17">
        <f>675.7+681.1+250+1499.9+5085.2+406.6+397.9+1300+580+4758.8-1233.2</f>
        <v>14402</v>
      </c>
      <c r="G105" s="17">
        <f>675.7+281.1+250+1499.9+5324.9+406.6+397.9+1300+580+4611.8-1233.2</f>
        <v>14094.7</v>
      </c>
    </row>
    <row r="106" spans="1:7" outlineLevel="2" x14ac:dyDescent="0.25">
      <c r="A106" s="18" t="s">
        <v>33</v>
      </c>
      <c r="B106" s="12" t="s">
        <v>70</v>
      </c>
      <c r="C106" s="12" t="s">
        <v>154</v>
      </c>
      <c r="D106" s="8">
        <v>800</v>
      </c>
      <c r="E106" s="17">
        <v>844.8</v>
      </c>
      <c r="F106" s="17">
        <v>844.8</v>
      </c>
      <c r="G106" s="17">
        <v>844.8</v>
      </c>
    </row>
    <row r="107" spans="1:7" x14ac:dyDescent="0.25">
      <c r="A107" s="28" t="s">
        <v>48</v>
      </c>
      <c r="B107" s="64" t="s">
        <v>297</v>
      </c>
      <c r="C107" s="9"/>
      <c r="D107" s="9"/>
      <c r="E107" s="10">
        <f>E114+E124+E168+E108</f>
        <v>915682.29999999993</v>
      </c>
      <c r="F107" s="10">
        <f>F114+F124+F168+F108</f>
        <v>898080.99999999988</v>
      </c>
      <c r="G107" s="10">
        <f>G114+G124+G168+G108</f>
        <v>645400.5</v>
      </c>
    </row>
    <row r="108" spans="1:7" outlineLevel="1" x14ac:dyDescent="0.25">
      <c r="A108" s="7" t="s">
        <v>399</v>
      </c>
      <c r="B108" s="19" t="s">
        <v>400</v>
      </c>
      <c r="C108" s="19"/>
      <c r="D108" s="20"/>
      <c r="E108" s="17">
        <f>E109</f>
        <v>18864.2</v>
      </c>
      <c r="F108" s="17">
        <f>F109</f>
        <v>18864.2</v>
      </c>
      <c r="G108" s="17">
        <f t="shared" ref="F108:G112" si="29">G109</f>
        <v>18864.2</v>
      </c>
    </row>
    <row r="109" spans="1:7" ht="47.25" outlineLevel="2" x14ac:dyDescent="0.25">
      <c r="A109" s="11" t="s">
        <v>49</v>
      </c>
      <c r="B109" s="19" t="s">
        <v>400</v>
      </c>
      <c r="C109" s="12" t="s">
        <v>50</v>
      </c>
      <c r="D109" s="20"/>
      <c r="E109" s="17">
        <f>E110</f>
        <v>18864.2</v>
      </c>
      <c r="F109" s="17">
        <f t="shared" si="29"/>
        <v>18864.2</v>
      </c>
      <c r="G109" s="17">
        <f t="shared" si="29"/>
        <v>18864.2</v>
      </c>
    </row>
    <row r="110" spans="1:7" outlineLevel="2" x14ac:dyDescent="0.25">
      <c r="A110" s="29" t="s">
        <v>157</v>
      </c>
      <c r="B110" s="19" t="s">
        <v>400</v>
      </c>
      <c r="C110" s="19" t="s">
        <v>71</v>
      </c>
      <c r="D110" s="20"/>
      <c r="E110" s="17">
        <f>E111</f>
        <v>18864.2</v>
      </c>
      <c r="F110" s="17">
        <f t="shared" si="29"/>
        <v>18864.2</v>
      </c>
      <c r="G110" s="17">
        <f t="shared" si="29"/>
        <v>18864.2</v>
      </c>
    </row>
    <row r="111" spans="1:7" ht="47.25" outlineLevel="2" x14ac:dyDescent="0.25">
      <c r="A111" s="29" t="s">
        <v>401</v>
      </c>
      <c r="B111" s="19" t="s">
        <v>400</v>
      </c>
      <c r="C111" s="19" t="s">
        <v>402</v>
      </c>
      <c r="D111" s="20"/>
      <c r="E111" s="17">
        <f>E112</f>
        <v>18864.2</v>
      </c>
      <c r="F111" s="17">
        <f t="shared" si="29"/>
        <v>18864.2</v>
      </c>
      <c r="G111" s="17">
        <f t="shared" si="29"/>
        <v>18864.2</v>
      </c>
    </row>
    <row r="112" spans="1:7" ht="63" outlineLevel="2" x14ac:dyDescent="0.25">
      <c r="A112" s="3" t="s">
        <v>403</v>
      </c>
      <c r="B112" s="19" t="s">
        <v>400</v>
      </c>
      <c r="C112" s="12" t="s">
        <v>404</v>
      </c>
      <c r="D112" s="20"/>
      <c r="E112" s="17">
        <f>E113</f>
        <v>18864.2</v>
      </c>
      <c r="F112" s="17">
        <f t="shared" si="29"/>
        <v>18864.2</v>
      </c>
      <c r="G112" s="17">
        <f t="shared" si="29"/>
        <v>18864.2</v>
      </c>
    </row>
    <row r="113" spans="1:7" ht="31.5" outlineLevel="2" x14ac:dyDescent="0.25">
      <c r="A113" s="11" t="s">
        <v>76</v>
      </c>
      <c r="B113" s="19" t="s">
        <v>400</v>
      </c>
      <c r="C113" s="12" t="s">
        <v>404</v>
      </c>
      <c r="D113" s="20">
        <v>200</v>
      </c>
      <c r="E113" s="17">
        <v>18864.2</v>
      </c>
      <c r="F113" s="17">
        <v>18864.2</v>
      </c>
      <c r="G113" s="67">
        <v>18864.2</v>
      </c>
    </row>
    <row r="114" spans="1:7" outlineLevel="1" x14ac:dyDescent="0.25">
      <c r="A114" s="30" t="s">
        <v>298</v>
      </c>
      <c r="B114" s="19" t="s">
        <v>299</v>
      </c>
      <c r="C114" s="64"/>
      <c r="D114" s="4"/>
      <c r="E114" s="5">
        <f>E115</f>
        <v>64167.8</v>
      </c>
      <c r="F114" s="5">
        <f t="shared" ref="F114:G116" si="30">F115</f>
        <v>66734.5</v>
      </c>
      <c r="G114" s="5">
        <f t="shared" si="30"/>
        <v>69403.900000000009</v>
      </c>
    </row>
    <row r="115" spans="1:7" ht="31.5" outlineLevel="2" x14ac:dyDescent="0.25">
      <c r="A115" s="31" t="s">
        <v>300</v>
      </c>
      <c r="B115" s="19" t="s">
        <v>299</v>
      </c>
      <c r="C115" s="19" t="s">
        <v>301</v>
      </c>
      <c r="D115" s="20"/>
      <c r="E115" s="67">
        <f>E116</f>
        <v>64167.8</v>
      </c>
      <c r="F115" s="67">
        <f t="shared" si="30"/>
        <v>66734.5</v>
      </c>
      <c r="G115" s="67">
        <f t="shared" si="30"/>
        <v>69403.900000000009</v>
      </c>
    </row>
    <row r="116" spans="1:7" outlineLevel="2" x14ac:dyDescent="0.25">
      <c r="A116" s="41" t="s">
        <v>146</v>
      </c>
      <c r="B116" s="46" t="s">
        <v>299</v>
      </c>
      <c r="C116" s="46" t="s">
        <v>302</v>
      </c>
      <c r="D116" s="20"/>
      <c r="E116" s="67">
        <f>E117</f>
        <v>64167.8</v>
      </c>
      <c r="F116" s="67">
        <f t="shared" si="30"/>
        <v>66734.5</v>
      </c>
      <c r="G116" s="67">
        <f t="shared" si="30"/>
        <v>69403.900000000009</v>
      </c>
    </row>
    <row r="117" spans="1:7" ht="78.75" outlineLevel="2" x14ac:dyDescent="0.25">
      <c r="A117" s="31" t="s">
        <v>525</v>
      </c>
      <c r="B117" s="19" t="s">
        <v>299</v>
      </c>
      <c r="C117" s="19" t="s">
        <v>303</v>
      </c>
      <c r="D117" s="20"/>
      <c r="E117" s="67">
        <f>E118+E120+E122</f>
        <v>64167.8</v>
      </c>
      <c r="F117" s="67">
        <f t="shared" ref="F117:G117" si="31">F118+F120+F122</f>
        <v>66734.5</v>
      </c>
      <c r="G117" s="67">
        <f t="shared" si="31"/>
        <v>69403.900000000009</v>
      </c>
    </row>
    <row r="118" spans="1:7" ht="78.75" outlineLevel="2" x14ac:dyDescent="0.25">
      <c r="A118" s="27" t="s">
        <v>304</v>
      </c>
      <c r="B118" s="19" t="s">
        <v>299</v>
      </c>
      <c r="C118" s="19" t="s">
        <v>305</v>
      </c>
      <c r="D118" s="20"/>
      <c r="E118" s="67">
        <f>E119</f>
        <v>0.1</v>
      </c>
      <c r="F118" s="67">
        <f t="shared" ref="F118:G118" si="32">F119</f>
        <v>0.1</v>
      </c>
      <c r="G118" s="67">
        <f t="shared" si="32"/>
        <v>0.1</v>
      </c>
    </row>
    <row r="119" spans="1:7" ht="31.5" outlineLevel="2" x14ac:dyDescent="0.25">
      <c r="A119" s="27" t="s">
        <v>76</v>
      </c>
      <c r="B119" s="19" t="s">
        <v>299</v>
      </c>
      <c r="C119" s="19" t="s">
        <v>305</v>
      </c>
      <c r="D119" s="20">
        <v>200</v>
      </c>
      <c r="E119" s="67">
        <v>0.1</v>
      </c>
      <c r="F119" s="5">
        <v>0.1</v>
      </c>
      <c r="G119" s="5">
        <v>0.1</v>
      </c>
    </row>
    <row r="120" spans="1:7" ht="63" outlineLevel="2" x14ac:dyDescent="0.25">
      <c r="A120" s="31" t="s">
        <v>306</v>
      </c>
      <c r="B120" s="19" t="s">
        <v>299</v>
      </c>
      <c r="C120" s="19" t="s">
        <v>307</v>
      </c>
      <c r="D120" s="20"/>
      <c r="E120" s="67">
        <f>E121</f>
        <v>63502.3</v>
      </c>
      <c r="F120" s="67">
        <f t="shared" ref="F120:G120" si="33">F121</f>
        <v>66042.399999999994</v>
      </c>
      <c r="G120" s="67">
        <f t="shared" si="33"/>
        <v>68684.100000000006</v>
      </c>
    </row>
    <row r="121" spans="1:7" outlineLevel="2" x14ac:dyDescent="0.25">
      <c r="A121" s="32" t="s">
        <v>33</v>
      </c>
      <c r="B121" s="19" t="s">
        <v>299</v>
      </c>
      <c r="C121" s="19" t="s">
        <v>307</v>
      </c>
      <c r="D121" s="20">
        <v>800</v>
      </c>
      <c r="E121" s="67">
        <v>63502.3</v>
      </c>
      <c r="F121" s="5">
        <v>66042.399999999994</v>
      </c>
      <c r="G121" s="5">
        <v>68684.100000000006</v>
      </c>
    </row>
    <row r="122" spans="1:7" ht="126" outlineLevel="2" x14ac:dyDescent="0.25">
      <c r="A122" s="32" t="s">
        <v>308</v>
      </c>
      <c r="B122" s="19" t="s">
        <v>299</v>
      </c>
      <c r="C122" s="19" t="s">
        <v>309</v>
      </c>
      <c r="D122" s="20"/>
      <c r="E122" s="67">
        <f>E123</f>
        <v>665.4</v>
      </c>
      <c r="F122" s="67">
        <f t="shared" ref="F122:G122" si="34">F123</f>
        <v>692</v>
      </c>
      <c r="G122" s="67">
        <f t="shared" si="34"/>
        <v>719.7</v>
      </c>
    </row>
    <row r="123" spans="1:7" outlineLevel="2" x14ac:dyDescent="0.25">
      <c r="A123" s="32" t="s">
        <v>33</v>
      </c>
      <c r="B123" s="19" t="s">
        <v>299</v>
      </c>
      <c r="C123" s="19" t="s">
        <v>309</v>
      </c>
      <c r="D123" s="20">
        <v>800</v>
      </c>
      <c r="E123" s="67">
        <v>665.4</v>
      </c>
      <c r="F123" s="5">
        <v>692</v>
      </c>
      <c r="G123" s="5">
        <v>719.7</v>
      </c>
    </row>
    <row r="124" spans="1:7" outlineLevel="1" x14ac:dyDescent="0.25">
      <c r="A124" s="31" t="s">
        <v>310</v>
      </c>
      <c r="B124" s="19" t="s">
        <v>311</v>
      </c>
      <c r="C124" s="19"/>
      <c r="D124" s="20"/>
      <c r="E124" s="67">
        <f>E125</f>
        <v>798451.39999999991</v>
      </c>
      <c r="F124" s="67">
        <f t="shared" ref="F124:G124" si="35">F125</f>
        <v>751883.7</v>
      </c>
      <c r="G124" s="67">
        <f t="shared" si="35"/>
        <v>496512.1</v>
      </c>
    </row>
    <row r="125" spans="1:7" ht="31.5" outlineLevel="2" x14ac:dyDescent="0.25">
      <c r="A125" s="31" t="s">
        <v>300</v>
      </c>
      <c r="B125" s="19" t="s">
        <v>311</v>
      </c>
      <c r="C125" s="19" t="s">
        <v>301</v>
      </c>
      <c r="D125" s="20"/>
      <c r="E125" s="67">
        <f>E126+E146+E162</f>
        <v>798451.39999999991</v>
      </c>
      <c r="F125" s="67">
        <f t="shared" ref="F125:G125" si="36">F126+F146+F162</f>
        <v>751883.7</v>
      </c>
      <c r="G125" s="67">
        <f t="shared" si="36"/>
        <v>496512.1</v>
      </c>
    </row>
    <row r="126" spans="1:7" outlineLevel="2" x14ac:dyDescent="0.25">
      <c r="A126" s="31" t="s">
        <v>230</v>
      </c>
      <c r="B126" s="19" t="s">
        <v>311</v>
      </c>
      <c r="C126" s="19" t="s">
        <v>312</v>
      </c>
      <c r="D126" s="20"/>
      <c r="E126" s="67">
        <f>E127</f>
        <v>255436.79999999999</v>
      </c>
      <c r="F126" s="67">
        <f t="shared" ref="F126:G126" si="37">F127</f>
        <v>255371.59999999998</v>
      </c>
      <c r="G126" s="67">
        <f t="shared" si="37"/>
        <v>0</v>
      </c>
    </row>
    <row r="127" spans="1:7" outlineLevel="2" x14ac:dyDescent="0.25">
      <c r="A127" s="31" t="s">
        <v>313</v>
      </c>
      <c r="B127" s="19" t="s">
        <v>311</v>
      </c>
      <c r="C127" s="19" t="s">
        <v>314</v>
      </c>
      <c r="D127" s="20"/>
      <c r="E127" s="67">
        <f>E128+E130+E132+E134+E136+E138+E140+E142+E144</f>
        <v>255436.79999999999</v>
      </c>
      <c r="F127" s="67">
        <f t="shared" ref="F127:G127" si="38">F128+F130+F132+F134+F136+F138+F140+F142+F144</f>
        <v>255371.59999999998</v>
      </c>
      <c r="G127" s="67">
        <f t="shared" si="38"/>
        <v>0</v>
      </c>
    </row>
    <row r="128" spans="1:7" ht="78.75" outlineLevel="2" x14ac:dyDescent="0.25">
      <c r="A128" s="32" t="s">
        <v>526</v>
      </c>
      <c r="B128" s="19" t="s">
        <v>311</v>
      </c>
      <c r="C128" s="19" t="s">
        <v>315</v>
      </c>
      <c r="D128" s="20"/>
      <c r="E128" s="67">
        <f>E129</f>
        <v>71213.100000000006</v>
      </c>
      <c r="F128" s="67">
        <f t="shared" ref="F128:G128" si="39">F129</f>
        <v>0</v>
      </c>
      <c r="G128" s="67">
        <f t="shared" si="39"/>
        <v>0</v>
      </c>
    </row>
    <row r="129" spans="1:7" ht="31.5" outlineLevel="2" x14ac:dyDescent="0.25">
      <c r="A129" s="29" t="s">
        <v>76</v>
      </c>
      <c r="B129" s="19" t="s">
        <v>311</v>
      </c>
      <c r="C129" s="19" t="s">
        <v>315</v>
      </c>
      <c r="D129" s="20">
        <v>200</v>
      </c>
      <c r="E129" s="67">
        <v>71213.100000000006</v>
      </c>
      <c r="F129" s="5">
        <v>0</v>
      </c>
      <c r="G129" s="5">
        <v>0</v>
      </c>
    </row>
    <row r="130" spans="1:7" ht="78.75" outlineLevel="2" x14ac:dyDescent="0.25">
      <c r="A130" s="32" t="s">
        <v>527</v>
      </c>
      <c r="B130" s="19" t="s">
        <v>311</v>
      </c>
      <c r="C130" s="19" t="s">
        <v>316</v>
      </c>
      <c r="D130" s="20"/>
      <c r="E130" s="67">
        <f>E131</f>
        <v>105343.4</v>
      </c>
      <c r="F130" s="67">
        <f t="shared" ref="F130:G130" si="40">F131</f>
        <v>0</v>
      </c>
      <c r="G130" s="67">
        <f t="shared" si="40"/>
        <v>0</v>
      </c>
    </row>
    <row r="131" spans="1:7" ht="31.5" outlineLevel="2" x14ac:dyDescent="0.25">
      <c r="A131" s="29" t="s">
        <v>76</v>
      </c>
      <c r="B131" s="19" t="s">
        <v>311</v>
      </c>
      <c r="C131" s="19" t="s">
        <v>316</v>
      </c>
      <c r="D131" s="20">
        <v>200</v>
      </c>
      <c r="E131" s="67">
        <v>105343.4</v>
      </c>
      <c r="F131" s="5">
        <v>0</v>
      </c>
      <c r="G131" s="5">
        <v>0</v>
      </c>
    </row>
    <row r="132" spans="1:7" ht="78.75" outlineLevel="2" x14ac:dyDescent="0.25">
      <c r="A132" s="32" t="s">
        <v>528</v>
      </c>
      <c r="B132" s="19" t="s">
        <v>311</v>
      </c>
      <c r="C132" s="19" t="s">
        <v>317</v>
      </c>
      <c r="D132" s="20"/>
      <c r="E132" s="67">
        <f>E133</f>
        <v>40983.800000000003</v>
      </c>
      <c r="F132" s="67">
        <f t="shared" ref="F132:G132" si="41">F133</f>
        <v>0</v>
      </c>
      <c r="G132" s="67">
        <f t="shared" si="41"/>
        <v>0</v>
      </c>
    </row>
    <row r="133" spans="1:7" ht="31.5" outlineLevel="2" x14ac:dyDescent="0.25">
      <c r="A133" s="29" t="s">
        <v>76</v>
      </c>
      <c r="B133" s="19" t="s">
        <v>311</v>
      </c>
      <c r="C133" s="19" t="s">
        <v>317</v>
      </c>
      <c r="D133" s="20">
        <v>200</v>
      </c>
      <c r="E133" s="67">
        <v>40983.800000000003</v>
      </c>
      <c r="F133" s="5">
        <v>0</v>
      </c>
      <c r="G133" s="5">
        <v>0</v>
      </c>
    </row>
    <row r="134" spans="1:7" ht="78.75" outlineLevel="2" x14ac:dyDescent="0.25">
      <c r="A134" s="32" t="s">
        <v>529</v>
      </c>
      <c r="B134" s="19" t="s">
        <v>311</v>
      </c>
      <c r="C134" s="19" t="s">
        <v>318</v>
      </c>
      <c r="D134" s="20"/>
      <c r="E134" s="67">
        <f>E135</f>
        <v>32459.7</v>
      </c>
      <c r="F134" s="67">
        <f t="shared" ref="F134:G134" si="42">F135</f>
        <v>0</v>
      </c>
      <c r="G134" s="67">
        <f t="shared" si="42"/>
        <v>0</v>
      </c>
    </row>
    <row r="135" spans="1:7" ht="31.5" outlineLevel="2" x14ac:dyDescent="0.25">
      <c r="A135" s="29" t="s">
        <v>76</v>
      </c>
      <c r="B135" s="19" t="s">
        <v>311</v>
      </c>
      <c r="C135" s="19" t="s">
        <v>318</v>
      </c>
      <c r="D135" s="20">
        <v>200</v>
      </c>
      <c r="E135" s="67">
        <v>32459.7</v>
      </c>
      <c r="F135" s="5">
        <v>0</v>
      </c>
      <c r="G135" s="5">
        <v>0</v>
      </c>
    </row>
    <row r="136" spans="1:7" ht="78.75" outlineLevel="2" x14ac:dyDescent="0.25">
      <c r="A136" s="32" t="s">
        <v>530</v>
      </c>
      <c r="B136" s="19" t="s">
        <v>311</v>
      </c>
      <c r="C136" s="19" t="s">
        <v>319</v>
      </c>
      <c r="D136" s="20"/>
      <c r="E136" s="67">
        <f>E137</f>
        <v>0</v>
      </c>
      <c r="F136" s="67">
        <f t="shared" ref="F136:G136" si="43">F137</f>
        <v>78226.7</v>
      </c>
      <c r="G136" s="67">
        <f t="shared" si="43"/>
        <v>0</v>
      </c>
    </row>
    <row r="137" spans="1:7" ht="31.5" outlineLevel="2" x14ac:dyDescent="0.25">
      <c r="A137" s="29" t="s">
        <v>76</v>
      </c>
      <c r="B137" s="19" t="s">
        <v>311</v>
      </c>
      <c r="C137" s="19" t="s">
        <v>319</v>
      </c>
      <c r="D137" s="20">
        <v>200</v>
      </c>
      <c r="E137" s="67">
        <v>0</v>
      </c>
      <c r="F137" s="5">
        <v>78226.7</v>
      </c>
      <c r="G137" s="5">
        <v>0</v>
      </c>
    </row>
    <row r="138" spans="1:7" ht="78.75" outlineLevel="2" x14ac:dyDescent="0.25">
      <c r="A138" s="32" t="s">
        <v>531</v>
      </c>
      <c r="B138" s="19" t="s">
        <v>311</v>
      </c>
      <c r="C138" s="19" t="s">
        <v>320</v>
      </c>
      <c r="D138" s="20"/>
      <c r="E138" s="67">
        <f>E139</f>
        <v>0</v>
      </c>
      <c r="F138" s="67">
        <f t="shared" ref="F138:G138" si="44">F139</f>
        <v>79523.399999999994</v>
      </c>
      <c r="G138" s="67">
        <f t="shared" si="44"/>
        <v>0</v>
      </c>
    </row>
    <row r="139" spans="1:7" ht="31.5" outlineLevel="2" x14ac:dyDescent="0.25">
      <c r="A139" s="29" t="s">
        <v>76</v>
      </c>
      <c r="B139" s="19" t="s">
        <v>311</v>
      </c>
      <c r="C139" s="19" t="s">
        <v>320</v>
      </c>
      <c r="D139" s="20">
        <v>200</v>
      </c>
      <c r="E139" s="67">
        <v>0</v>
      </c>
      <c r="F139" s="5">
        <v>79523.399999999994</v>
      </c>
      <c r="G139" s="5">
        <v>0</v>
      </c>
    </row>
    <row r="140" spans="1:7" ht="78.75" outlineLevel="2" x14ac:dyDescent="0.25">
      <c r="A140" s="32" t="s">
        <v>532</v>
      </c>
      <c r="B140" s="19" t="s">
        <v>311</v>
      </c>
      <c r="C140" s="19" t="s">
        <v>321</v>
      </c>
      <c r="D140" s="20"/>
      <c r="E140" s="67">
        <f>E141</f>
        <v>0</v>
      </c>
      <c r="F140" s="67">
        <f t="shared" ref="F140:G140" si="45">F141</f>
        <v>50559.8</v>
      </c>
      <c r="G140" s="67">
        <f t="shared" si="45"/>
        <v>0</v>
      </c>
    </row>
    <row r="141" spans="1:7" ht="31.5" outlineLevel="2" x14ac:dyDescent="0.25">
      <c r="A141" s="29" t="s">
        <v>76</v>
      </c>
      <c r="B141" s="19" t="s">
        <v>311</v>
      </c>
      <c r="C141" s="19" t="s">
        <v>321</v>
      </c>
      <c r="D141" s="20">
        <v>200</v>
      </c>
      <c r="E141" s="67">
        <v>0</v>
      </c>
      <c r="F141" s="5">
        <v>50559.8</v>
      </c>
      <c r="G141" s="5">
        <v>0</v>
      </c>
    </row>
    <row r="142" spans="1:7" ht="78.75" outlineLevel="2" x14ac:dyDescent="0.25">
      <c r="A142" s="32" t="s">
        <v>533</v>
      </c>
      <c r="B142" s="19" t="s">
        <v>311</v>
      </c>
      <c r="C142" s="19" t="s">
        <v>322</v>
      </c>
      <c r="D142" s="20"/>
      <c r="E142" s="67">
        <f>E143</f>
        <v>0</v>
      </c>
      <c r="F142" s="67">
        <f t="shared" ref="F142:G142" si="46">F143</f>
        <v>41690.1</v>
      </c>
      <c r="G142" s="67">
        <f t="shared" si="46"/>
        <v>0</v>
      </c>
    </row>
    <row r="143" spans="1:7" ht="31.5" outlineLevel="2" x14ac:dyDescent="0.25">
      <c r="A143" s="29" t="s">
        <v>76</v>
      </c>
      <c r="B143" s="19" t="s">
        <v>311</v>
      </c>
      <c r="C143" s="19" t="s">
        <v>322</v>
      </c>
      <c r="D143" s="20">
        <v>200</v>
      </c>
      <c r="E143" s="67">
        <v>0</v>
      </c>
      <c r="F143" s="5">
        <v>41690.1</v>
      </c>
      <c r="G143" s="5">
        <v>0</v>
      </c>
    </row>
    <row r="144" spans="1:7" ht="78.75" outlineLevel="2" x14ac:dyDescent="0.25">
      <c r="A144" s="32" t="s">
        <v>534</v>
      </c>
      <c r="B144" s="19" t="s">
        <v>311</v>
      </c>
      <c r="C144" s="19" t="s">
        <v>323</v>
      </c>
      <c r="D144" s="20"/>
      <c r="E144" s="67">
        <f>E145</f>
        <v>5436.8</v>
      </c>
      <c r="F144" s="67">
        <f t="shared" ref="F144:G144" si="47">F145</f>
        <v>5371.6</v>
      </c>
      <c r="G144" s="67">
        <f t="shared" si="47"/>
        <v>0</v>
      </c>
    </row>
    <row r="145" spans="1:7" ht="31.5" outlineLevel="2" x14ac:dyDescent="0.25">
      <c r="A145" s="29" t="s">
        <v>76</v>
      </c>
      <c r="B145" s="19" t="s">
        <v>311</v>
      </c>
      <c r="C145" s="19" t="s">
        <v>323</v>
      </c>
      <c r="D145" s="20">
        <v>200</v>
      </c>
      <c r="E145" s="67">
        <v>5436.8</v>
      </c>
      <c r="F145" s="5">
        <v>5371.6</v>
      </c>
      <c r="G145" s="5">
        <v>0</v>
      </c>
    </row>
    <row r="146" spans="1:7" outlineLevel="2" x14ac:dyDescent="0.25">
      <c r="A146" s="29" t="s">
        <v>157</v>
      </c>
      <c r="B146" s="19" t="s">
        <v>311</v>
      </c>
      <c r="C146" s="19" t="s">
        <v>324</v>
      </c>
      <c r="D146" s="20"/>
      <c r="E146" s="67">
        <f>E147</f>
        <v>212847.09999999998</v>
      </c>
      <c r="F146" s="67">
        <f t="shared" ref="F146:G146" si="48">F147</f>
        <v>166344.6</v>
      </c>
      <c r="G146" s="67">
        <f t="shared" si="48"/>
        <v>166344.6</v>
      </c>
    </row>
    <row r="147" spans="1:7" ht="47.25" outlineLevel="2" x14ac:dyDescent="0.25">
      <c r="A147" s="29" t="s">
        <v>325</v>
      </c>
      <c r="B147" s="19" t="s">
        <v>311</v>
      </c>
      <c r="C147" s="19" t="s">
        <v>326</v>
      </c>
      <c r="D147" s="20"/>
      <c r="E147" s="67">
        <f>E148+E150+E154+E156+E158+E160+E152</f>
        <v>212847.09999999998</v>
      </c>
      <c r="F147" s="67">
        <f t="shared" ref="F147:G147" si="49">F148+F150+F154+F156+F158+F160+F152</f>
        <v>166344.6</v>
      </c>
      <c r="G147" s="67">
        <f t="shared" si="49"/>
        <v>166344.6</v>
      </c>
    </row>
    <row r="148" spans="1:7" ht="63" outlineLevel="2" x14ac:dyDescent="0.25">
      <c r="A148" s="58" t="s">
        <v>544</v>
      </c>
      <c r="B148" s="19" t="s">
        <v>311</v>
      </c>
      <c r="C148" s="19" t="s">
        <v>327</v>
      </c>
      <c r="D148" s="20"/>
      <c r="E148" s="67">
        <f>E149</f>
        <v>111.7</v>
      </c>
      <c r="F148" s="67">
        <f t="shared" ref="F148:G148" si="50">F149</f>
        <v>0</v>
      </c>
      <c r="G148" s="67">
        <f t="shared" si="50"/>
        <v>0</v>
      </c>
    </row>
    <row r="149" spans="1:7" ht="47.25" outlineLevel="2" x14ac:dyDescent="0.25">
      <c r="A149" s="32" t="s">
        <v>328</v>
      </c>
      <c r="B149" s="19" t="s">
        <v>311</v>
      </c>
      <c r="C149" s="19" t="s">
        <v>327</v>
      </c>
      <c r="D149" s="20">
        <v>400</v>
      </c>
      <c r="E149" s="67">
        <v>111.7</v>
      </c>
      <c r="F149" s="5">
        <v>0</v>
      </c>
      <c r="G149" s="5">
        <v>0</v>
      </c>
    </row>
    <row r="150" spans="1:7" ht="94.5" outlineLevel="2" x14ac:dyDescent="0.25">
      <c r="A150" s="32" t="s">
        <v>535</v>
      </c>
      <c r="B150" s="19" t="s">
        <v>311</v>
      </c>
      <c r="C150" s="19" t="s">
        <v>329</v>
      </c>
      <c r="D150" s="20"/>
      <c r="E150" s="67">
        <f>E151</f>
        <v>14631.2</v>
      </c>
      <c r="F150" s="67">
        <f t="shared" ref="F150:G150" si="51">F151</f>
        <v>0</v>
      </c>
      <c r="G150" s="67">
        <f t="shared" si="51"/>
        <v>0</v>
      </c>
    </row>
    <row r="151" spans="1:7" ht="47.25" outlineLevel="2" x14ac:dyDescent="0.25">
      <c r="A151" s="32" t="s">
        <v>328</v>
      </c>
      <c r="B151" s="19" t="s">
        <v>311</v>
      </c>
      <c r="C151" s="19" t="s">
        <v>329</v>
      </c>
      <c r="D151" s="20">
        <v>400</v>
      </c>
      <c r="E151" s="67">
        <v>14631.2</v>
      </c>
      <c r="F151" s="5">
        <v>0</v>
      </c>
      <c r="G151" s="5">
        <v>0</v>
      </c>
    </row>
    <row r="152" spans="1:7" ht="78.75" outlineLevel="2" x14ac:dyDescent="0.25">
      <c r="A152" s="33" t="s">
        <v>504</v>
      </c>
      <c r="B152" s="19" t="s">
        <v>311</v>
      </c>
      <c r="C152" s="19" t="s">
        <v>505</v>
      </c>
      <c r="D152" s="20"/>
      <c r="E152" s="67">
        <f>E153</f>
        <v>1000</v>
      </c>
      <c r="F152" s="67">
        <f t="shared" ref="F152:G152" si="52">F153</f>
        <v>0</v>
      </c>
      <c r="G152" s="67">
        <f t="shared" si="52"/>
        <v>0</v>
      </c>
    </row>
    <row r="153" spans="1:7" ht="31.5" outlineLevel="2" x14ac:dyDescent="0.25">
      <c r="A153" s="27" t="s">
        <v>76</v>
      </c>
      <c r="B153" s="19" t="s">
        <v>311</v>
      </c>
      <c r="C153" s="19" t="s">
        <v>505</v>
      </c>
      <c r="D153" s="20">
        <v>200</v>
      </c>
      <c r="E153" s="67">
        <v>1000</v>
      </c>
      <c r="F153" s="5">
        <v>0</v>
      </c>
      <c r="G153" s="5">
        <v>0</v>
      </c>
    </row>
    <row r="154" spans="1:7" ht="63" outlineLevel="2" x14ac:dyDescent="0.25">
      <c r="A154" s="32" t="s">
        <v>330</v>
      </c>
      <c r="B154" s="19" t="s">
        <v>311</v>
      </c>
      <c r="C154" s="19" t="s">
        <v>331</v>
      </c>
      <c r="D154" s="20"/>
      <c r="E154" s="67">
        <f>E155</f>
        <v>121441.9</v>
      </c>
      <c r="F154" s="67">
        <f t="shared" ref="F154:G154" si="53">F155</f>
        <v>0</v>
      </c>
      <c r="G154" s="67">
        <f t="shared" si="53"/>
        <v>0</v>
      </c>
    </row>
    <row r="155" spans="1:7" ht="47.25" outlineLevel="2" x14ac:dyDescent="0.25">
      <c r="A155" s="32" t="s">
        <v>328</v>
      </c>
      <c r="B155" s="19" t="s">
        <v>311</v>
      </c>
      <c r="C155" s="19" t="s">
        <v>331</v>
      </c>
      <c r="D155" s="20">
        <v>400</v>
      </c>
      <c r="E155" s="67">
        <v>121441.9</v>
      </c>
      <c r="F155" s="5">
        <v>0</v>
      </c>
      <c r="G155" s="5">
        <v>0</v>
      </c>
    </row>
    <row r="156" spans="1:7" ht="94.5" outlineLevel="2" x14ac:dyDescent="0.25">
      <c r="A156" s="32" t="s">
        <v>332</v>
      </c>
      <c r="B156" s="19" t="s">
        <v>311</v>
      </c>
      <c r="C156" s="19" t="s">
        <v>333</v>
      </c>
      <c r="D156" s="20"/>
      <c r="E156" s="67">
        <f>E157</f>
        <v>71493.100000000006</v>
      </c>
      <c r="F156" s="67">
        <f t="shared" ref="F156:G156" si="54">F157</f>
        <v>162859.4</v>
      </c>
      <c r="G156" s="67">
        <f t="shared" si="54"/>
        <v>162859.4</v>
      </c>
    </row>
    <row r="157" spans="1:7" ht="31.5" outlineLevel="2" x14ac:dyDescent="0.25">
      <c r="A157" s="27" t="s">
        <v>76</v>
      </c>
      <c r="B157" s="19" t="s">
        <v>311</v>
      </c>
      <c r="C157" s="19" t="s">
        <v>333</v>
      </c>
      <c r="D157" s="20">
        <v>200</v>
      </c>
      <c r="E157" s="67">
        <v>71493.100000000006</v>
      </c>
      <c r="F157" s="5">
        <v>162859.4</v>
      </c>
      <c r="G157" s="5">
        <v>162859.4</v>
      </c>
    </row>
    <row r="158" spans="1:7" ht="126" outlineLevel="2" x14ac:dyDescent="0.25">
      <c r="A158" s="32" t="s">
        <v>334</v>
      </c>
      <c r="B158" s="19" t="s">
        <v>311</v>
      </c>
      <c r="C158" s="19" t="s">
        <v>335</v>
      </c>
      <c r="D158" s="20"/>
      <c r="E158" s="67">
        <f>E159</f>
        <v>2188.3000000000002</v>
      </c>
      <c r="F158" s="67">
        <f t="shared" ref="F158:G158" si="55">F159</f>
        <v>0</v>
      </c>
      <c r="G158" s="67">
        <f t="shared" si="55"/>
        <v>0</v>
      </c>
    </row>
    <row r="159" spans="1:7" ht="31.5" outlineLevel="2" x14ac:dyDescent="0.25">
      <c r="A159" s="27" t="s">
        <v>76</v>
      </c>
      <c r="B159" s="19" t="s">
        <v>311</v>
      </c>
      <c r="C159" s="19" t="s">
        <v>335</v>
      </c>
      <c r="D159" s="20">
        <v>200</v>
      </c>
      <c r="E159" s="67">
        <v>2188.3000000000002</v>
      </c>
      <c r="F159" s="5">
        <v>0</v>
      </c>
      <c r="G159" s="5">
        <v>0</v>
      </c>
    </row>
    <row r="160" spans="1:7" ht="78.75" outlineLevel="2" x14ac:dyDescent="0.25">
      <c r="A160" s="32" t="s">
        <v>336</v>
      </c>
      <c r="B160" s="19" t="s">
        <v>311</v>
      </c>
      <c r="C160" s="19" t="s">
        <v>337</v>
      </c>
      <c r="D160" s="20"/>
      <c r="E160" s="67">
        <f>E161</f>
        <v>1980.9</v>
      </c>
      <c r="F160" s="67">
        <f t="shared" ref="F160:G160" si="56">F161</f>
        <v>3485.2</v>
      </c>
      <c r="G160" s="67">
        <f t="shared" si="56"/>
        <v>3485.2</v>
      </c>
    </row>
    <row r="161" spans="1:7" ht="31.5" outlineLevel="2" x14ac:dyDescent="0.25">
      <c r="A161" s="29" t="s">
        <v>76</v>
      </c>
      <c r="B161" s="19" t="s">
        <v>311</v>
      </c>
      <c r="C161" s="19" t="s">
        <v>337</v>
      </c>
      <c r="D161" s="20">
        <v>200</v>
      </c>
      <c r="E161" s="67">
        <v>1980.9</v>
      </c>
      <c r="F161" s="5">
        <v>3485.2</v>
      </c>
      <c r="G161" s="5">
        <v>3485.2</v>
      </c>
    </row>
    <row r="162" spans="1:7" outlineLevel="2" x14ac:dyDescent="0.25">
      <c r="A162" s="41" t="s">
        <v>146</v>
      </c>
      <c r="B162" s="46" t="s">
        <v>311</v>
      </c>
      <c r="C162" s="46" t="s">
        <v>302</v>
      </c>
      <c r="D162" s="20"/>
      <c r="E162" s="67">
        <f>E163</f>
        <v>330167.5</v>
      </c>
      <c r="F162" s="67">
        <f t="shared" ref="F162:G162" si="57">F163</f>
        <v>330167.5</v>
      </c>
      <c r="G162" s="67">
        <f t="shared" si="57"/>
        <v>330167.5</v>
      </c>
    </row>
    <row r="163" spans="1:7" ht="47.25" outlineLevel="2" x14ac:dyDescent="0.25">
      <c r="A163" s="33" t="s">
        <v>506</v>
      </c>
      <c r="B163" s="19" t="s">
        <v>311</v>
      </c>
      <c r="C163" s="19" t="s">
        <v>507</v>
      </c>
      <c r="D163" s="20"/>
      <c r="E163" s="67">
        <f>E164+E166</f>
        <v>330167.5</v>
      </c>
      <c r="F163" s="67">
        <f t="shared" ref="F163:G163" si="58">F164+F166</f>
        <v>330167.5</v>
      </c>
      <c r="G163" s="67">
        <f t="shared" si="58"/>
        <v>330167.5</v>
      </c>
    </row>
    <row r="164" spans="1:7" outlineLevel="2" x14ac:dyDescent="0.25">
      <c r="A164" s="34" t="s">
        <v>508</v>
      </c>
      <c r="B164" s="19" t="s">
        <v>311</v>
      </c>
      <c r="C164" s="19" t="s">
        <v>552</v>
      </c>
      <c r="D164" s="20"/>
      <c r="E164" s="67">
        <f>E165</f>
        <v>273934.3</v>
      </c>
      <c r="F164" s="67">
        <f t="shared" ref="F164:G164" si="59">F165</f>
        <v>273934.3</v>
      </c>
      <c r="G164" s="67">
        <f t="shared" si="59"/>
        <v>273934.3</v>
      </c>
    </row>
    <row r="165" spans="1:7" ht="47.25" outlineLevel="2" x14ac:dyDescent="0.25">
      <c r="A165" s="33" t="s">
        <v>94</v>
      </c>
      <c r="B165" s="19" t="s">
        <v>311</v>
      </c>
      <c r="C165" s="19" t="s">
        <v>552</v>
      </c>
      <c r="D165" s="20">
        <v>600</v>
      </c>
      <c r="E165" s="67">
        <v>273934.3</v>
      </c>
      <c r="F165" s="5">
        <v>273934.3</v>
      </c>
      <c r="G165" s="5">
        <v>273934.3</v>
      </c>
    </row>
    <row r="166" spans="1:7" ht="31.5" outlineLevel="2" x14ac:dyDescent="0.25">
      <c r="A166" s="35" t="s">
        <v>509</v>
      </c>
      <c r="B166" s="19" t="s">
        <v>311</v>
      </c>
      <c r="C166" s="19" t="s">
        <v>553</v>
      </c>
      <c r="D166" s="20"/>
      <c r="E166" s="67">
        <f>E167</f>
        <v>56233.2</v>
      </c>
      <c r="F166" s="67">
        <f t="shared" ref="F166:G166" si="60">F167</f>
        <v>56233.2</v>
      </c>
      <c r="G166" s="67">
        <f t="shared" si="60"/>
        <v>56233.2</v>
      </c>
    </row>
    <row r="167" spans="1:7" ht="47.25" outlineLevel="2" x14ac:dyDescent="0.25">
      <c r="A167" s="33" t="s">
        <v>94</v>
      </c>
      <c r="B167" s="19" t="s">
        <v>311</v>
      </c>
      <c r="C167" s="19" t="s">
        <v>553</v>
      </c>
      <c r="D167" s="20">
        <v>600</v>
      </c>
      <c r="E167" s="67">
        <v>56233.2</v>
      </c>
      <c r="F167" s="5">
        <v>56233.2</v>
      </c>
      <c r="G167" s="5">
        <v>56233.2</v>
      </c>
    </row>
    <row r="168" spans="1:7" ht="31.5" outlineLevel="1" x14ac:dyDescent="0.25">
      <c r="A168" s="30" t="s">
        <v>338</v>
      </c>
      <c r="B168" s="19" t="s">
        <v>339</v>
      </c>
      <c r="C168" s="19"/>
      <c r="D168" s="20"/>
      <c r="E168" s="67">
        <f>E169+E178</f>
        <v>34198.9</v>
      </c>
      <c r="F168" s="67">
        <f>F169+F178</f>
        <v>60598.6</v>
      </c>
      <c r="G168" s="67">
        <f>G169+G178</f>
        <v>60620.3</v>
      </c>
    </row>
    <row r="169" spans="1:7" ht="47.25" outlineLevel="2" x14ac:dyDescent="0.25">
      <c r="A169" s="31" t="s">
        <v>340</v>
      </c>
      <c r="B169" s="19" t="s">
        <v>339</v>
      </c>
      <c r="C169" s="19" t="s">
        <v>341</v>
      </c>
      <c r="D169" s="20"/>
      <c r="E169" s="4">
        <f t="shared" ref="E169:G170" si="61">E170</f>
        <v>1597.8</v>
      </c>
      <c r="F169" s="4">
        <f t="shared" si="61"/>
        <v>1618.6</v>
      </c>
      <c r="G169" s="4">
        <f t="shared" si="61"/>
        <v>1640.2999999999997</v>
      </c>
    </row>
    <row r="170" spans="1:7" outlineLevel="2" x14ac:dyDescent="0.25">
      <c r="A170" s="41" t="s">
        <v>157</v>
      </c>
      <c r="B170" s="46" t="s">
        <v>339</v>
      </c>
      <c r="C170" s="46" t="s">
        <v>342</v>
      </c>
      <c r="D170" s="20"/>
      <c r="E170" s="4">
        <f t="shared" si="61"/>
        <v>1597.8</v>
      </c>
      <c r="F170" s="4">
        <f t="shared" si="61"/>
        <v>1618.6</v>
      </c>
      <c r="G170" s="4">
        <f t="shared" si="61"/>
        <v>1640.2999999999997</v>
      </c>
    </row>
    <row r="171" spans="1:7" ht="47.25" outlineLevel="2" x14ac:dyDescent="0.25">
      <c r="A171" s="32" t="s">
        <v>343</v>
      </c>
      <c r="B171" s="19" t="s">
        <v>339</v>
      </c>
      <c r="C171" s="19" t="s">
        <v>344</v>
      </c>
      <c r="D171" s="20"/>
      <c r="E171" s="4">
        <f>E174+E172+E176</f>
        <v>1597.8</v>
      </c>
      <c r="F171" s="4">
        <f>F174+F172+F176</f>
        <v>1618.6</v>
      </c>
      <c r="G171" s="4">
        <f>G174+G172+G176</f>
        <v>1640.2999999999997</v>
      </c>
    </row>
    <row r="172" spans="1:7" ht="47.25" outlineLevel="2" x14ac:dyDescent="0.25">
      <c r="A172" s="29" t="s">
        <v>345</v>
      </c>
      <c r="B172" s="19" t="s">
        <v>339</v>
      </c>
      <c r="C172" s="19" t="s">
        <v>346</v>
      </c>
      <c r="D172" s="20"/>
      <c r="E172" s="71">
        <f>E173</f>
        <v>48</v>
      </c>
      <c r="F172" s="4">
        <f>F173</f>
        <v>49.9</v>
      </c>
      <c r="G172" s="4">
        <f>G173</f>
        <v>51.9</v>
      </c>
    </row>
    <row r="173" spans="1:7" ht="31.5" outlineLevel="2" x14ac:dyDescent="0.25">
      <c r="A173" s="29" t="s">
        <v>76</v>
      </c>
      <c r="B173" s="19" t="s">
        <v>339</v>
      </c>
      <c r="C173" s="19" t="s">
        <v>346</v>
      </c>
      <c r="D173" s="20">
        <v>200</v>
      </c>
      <c r="E173" s="71">
        <v>48</v>
      </c>
      <c r="F173" s="4">
        <v>49.9</v>
      </c>
      <c r="G173" s="4">
        <v>51.9</v>
      </c>
    </row>
    <row r="174" spans="1:7" ht="63" outlineLevel="2" x14ac:dyDescent="0.25">
      <c r="A174" s="32" t="s">
        <v>347</v>
      </c>
      <c r="B174" s="19" t="s">
        <v>339</v>
      </c>
      <c r="C174" s="19" t="s">
        <v>348</v>
      </c>
      <c r="D174" s="20"/>
      <c r="E174" s="4">
        <f>E175</f>
        <v>475.5</v>
      </c>
      <c r="F174" s="4">
        <f>F175</f>
        <v>494.6</v>
      </c>
      <c r="G174" s="4">
        <f>G175</f>
        <v>514.29999999999995</v>
      </c>
    </row>
    <row r="175" spans="1:7" ht="31.5" outlineLevel="2" x14ac:dyDescent="0.25">
      <c r="A175" s="29" t="s">
        <v>76</v>
      </c>
      <c r="B175" s="19" t="s">
        <v>339</v>
      </c>
      <c r="C175" s="19" t="s">
        <v>348</v>
      </c>
      <c r="D175" s="20">
        <v>200</v>
      </c>
      <c r="E175" s="4">
        <v>475.5</v>
      </c>
      <c r="F175" s="4">
        <v>494.6</v>
      </c>
      <c r="G175" s="4">
        <v>514.29999999999995</v>
      </c>
    </row>
    <row r="176" spans="1:7" ht="189" outlineLevel="2" x14ac:dyDescent="0.25">
      <c r="A176" s="41" t="s">
        <v>545</v>
      </c>
      <c r="B176" s="19" t="s">
        <v>339</v>
      </c>
      <c r="C176" s="19" t="s">
        <v>349</v>
      </c>
      <c r="D176" s="20"/>
      <c r="E176" s="4">
        <f>E177</f>
        <v>1074.3</v>
      </c>
      <c r="F176" s="4">
        <f>F177</f>
        <v>1074.0999999999999</v>
      </c>
      <c r="G176" s="4">
        <f>G177</f>
        <v>1074.0999999999999</v>
      </c>
    </row>
    <row r="177" spans="1:7" outlineLevel="2" x14ac:dyDescent="0.25">
      <c r="A177" s="36" t="s">
        <v>33</v>
      </c>
      <c r="B177" s="19" t="s">
        <v>339</v>
      </c>
      <c r="C177" s="19" t="s">
        <v>349</v>
      </c>
      <c r="D177" s="20">
        <v>800</v>
      </c>
      <c r="E177" s="4">
        <v>1074.3</v>
      </c>
      <c r="F177" s="4">
        <v>1074.0999999999999</v>
      </c>
      <c r="G177" s="4">
        <v>1074.0999999999999</v>
      </c>
    </row>
    <row r="178" spans="1:7" ht="78.75" outlineLevel="2" x14ac:dyDescent="0.25">
      <c r="A178" s="41" t="s">
        <v>350</v>
      </c>
      <c r="B178" s="46" t="s">
        <v>339</v>
      </c>
      <c r="C178" s="46" t="s">
        <v>351</v>
      </c>
      <c r="D178" s="46"/>
      <c r="E178" s="5">
        <f>E179</f>
        <v>32601.1</v>
      </c>
      <c r="F178" s="5">
        <f t="shared" ref="F178:G178" si="62">F179</f>
        <v>58980</v>
      </c>
      <c r="G178" s="5">
        <f t="shared" si="62"/>
        <v>58980</v>
      </c>
    </row>
    <row r="179" spans="1:7" outlineLevel="2" x14ac:dyDescent="0.25">
      <c r="A179" s="41" t="s">
        <v>157</v>
      </c>
      <c r="B179" s="46" t="s">
        <v>339</v>
      </c>
      <c r="C179" s="46" t="s">
        <v>352</v>
      </c>
      <c r="D179" s="46"/>
      <c r="E179" s="5">
        <f>E180+E185</f>
        <v>32601.1</v>
      </c>
      <c r="F179" s="5">
        <f t="shared" ref="F179:G179" si="63">F180+F185</f>
        <v>58980</v>
      </c>
      <c r="G179" s="5">
        <f t="shared" si="63"/>
        <v>58980</v>
      </c>
    </row>
    <row r="180" spans="1:7" ht="47.25" outlineLevel="2" x14ac:dyDescent="0.25">
      <c r="A180" s="41" t="s">
        <v>353</v>
      </c>
      <c r="B180" s="46" t="s">
        <v>339</v>
      </c>
      <c r="C180" s="46" t="s">
        <v>354</v>
      </c>
      <c r="D180" s="46"/>
      <c r="E180" s="5">
        <f>E181+E183</f>
        <v>3145.1000000000004</v>
      </c>
      <c r="F180" s="5">
        <f t="shared" ref="F180:G180" si="64">F181+F183</f>
        <v>49942.400000000001</v>
      </c>
      <c r="G180" s="5">
        <f t="shared" si="64"/>
        <v>49942.400000000001</v>
      </c>
    </row>
    <row r="181" spans="1:7" outlineLevel="2" x14ac:dyDescent="0.25">
      <c r="A181" s="41" t="s">
        <v>355</v>
      </c>
      <c r="B181" s="46" t="s">
        <v>339</v>
      </c>
      <c r="C181" s="46" t="s">
        <v>356</v>
      </c>
      <c r="D181" s="46"/>
      <c r="E181" s="5">
        <v>1047.2</v>
      </c>
      <c r="F181" s="5">
        <v>793.9</v>
      </c>
      <c r="G181" s="5">
        <v>793.9</v>
      </c>
    </row>
    <row r="182" spans="1:7" ht="31.5" outlineLevel="2" x14ac:dyDescent="0.25">
      <c r="A182" s="41" t="s">
        <v>76</v>
      </c>
      <c r="B182" s="46" t="s">
        <v>339</v>
      </c>
      <c r="C182" s="46" t="s">
        <v>356</v>
      </c>
      <c r="D182" s="46">
        <v>200</v>
      </c>
      <c r="E182" s="5">
        <v>1047.2</v>
      </c>
      <c r="F182" s="5">
        <v>793.9</v>
      </c>
      <c r="G182" s="5">
        <v>793.9</v>
      </c>
    </row>
    <row r="183" spans="1:7" outlineLevel="2" x14ac:dyDescent="0.25">
      <c r="A183" s="41" t="s">
        <v>357</v>
      </c>
      <c r="B183" s="46" t="s">
        <v>339</v>
      </c>
      <c r="C183" s="46" t="s">
        <v>358</v>
      </c>
      <c r="D183" s="46"/>
      <c r="E183" s="5">
        <f>E184</f>
        <v>2097.9</v>
      </c>
      <c r="F183" s="5">
        <f>F184</f>
        <v>49148.5</v>
      </c>
      <c r="G183" s="5">
        <f>G184</f>
        <v>49148.5</v>
      </c>
    </row>
    <row r="184" spans="1:7" ht="31.5" outlineLevel="2" x14ac:dyDescent="0.25">
      <c r="A184" s="41" t="s">
        <v>76</v>
      </c>
      <c r="B184" s="46" t="s">
        <v>339</v>
      </c>
      <c r="C184" s="46" t="s">
        <v>358</v>
      </c>
      <c r="D184" s="46">
        <v>200</v>
      </c>
      <c r="E184" s="5">
        <v>2097.9</v>
      </c>
      <c r="F184" s="5">
        <v>49148.5</v>
      </c>
      <c r="G184" s="5">
        <v>49148.5</v>
      </c>
    </row>
    <row r="185" spans="1:7" ht="47.25" outlineLevel="2" x14ac:dyDescent="0.25">
      <c r="A185" s="41" t="s">
        <v>359</v>
      </c>
      <c r="B185" s="46" t="s">
        <v>339</v>
      </c>
      <c r="C185" s="46" t="s">
        <v>360</v>
      </c>
      <c r="D185" s="46"/>
      <c r="E185" s="5">
        <f>E186+E188</f>
        <v>29456</v>
      </c>
      <c r="F185" s="5">
        <f>F186+F188</f>
        <v>9037.6</v>
      </c>
      <c r="G185" s="5">
        <f>G186+G188</f>
        <v>9037.6</v>
      </c>
    </row>
    <row r="186" spans="1:7" ht="78.75" outlineLevel="2" x14ac:dyDescent="0.25">
      <c r="A186" s="41" t="s">
        <v>361</v>
      </c>
      <c r="B186" s="46" t="s">
        <v>339</v>
      </c>
      <c r="C186" s="46" t="s">
        <v>362</v>
      </c>
      <c r="D186" s="46"/>
      <c r="E186" s="5">
        <f>E187</f>
        <v>9500</v>
      </c>
      <c r="F186" s="5">
        <f>F187</f>
        <v>1668</v>
      </c>
      <c r="G186" s="5">
        <f>G187</f>
        <v>1668</v>
      </c>
    </row>
    <row r="187" spans="1:7" ht="31.5" outlineLevel="2" x14ac:dyDescent="0.25">
      <c r="A187" s="41" t="s">
        <v>76</v>
      </c>
      <c r="B187" s="46" t="s">
        <v>339</v>
      </c>
      <c r="C187" s="46" t="s">
        <v>362</v>
      </c>
      <c r="D187" s="46">
        <v>200</v>
      </c>
      <c r="E187" s="5">
        <v>9500</v>
      </c>
      <c r="F187" s="5">
        <v>1668</v>
      </c>
      <c r="G187" s="5">
        <v>1668</v>
      </c>
    </row>
    <row r="188" spans="1:7" ht="47.25" outlineLevel="2" x14ac:dyDescent="0.25">
      <c r="A188" s="41" t="s">
        <v>363</v>
      </c>
      <c r="B188" s="46" t="s">
        <v>339</v>
      </c>
      <c r="C188" s="46" t="s">
        <v>364</v>
      </c>
      <c r="D188" s="46"/>
      <c r="E188" s="5">
        <f>E189</f>
        <v>19956</v>
      </c>
      <c r="F188" s="5">
        <f>F189</f>
        <v>7369.6</v>
      </c>
      <c r="G188" s="5">
        <f>G189</f>
        <v>7369.6</v>
      </c>
    </row>
    <row r="189" spans="1:7" ht="31.5" outlineLevel="2" x14ac:dyDescent="0.25">
      <c r="A189" s="41" t="s">
        <v>76</v>
      </c>
      <c r="B189" s="46" t="s">
        <v>339</v>
      </c>
      <c r="C189" s="46" t="s">
        <v>364</v>
      </c>
      <c r="D189" s="46">
        <v>200</v>
      </c>
      <c r="E189" s="5">
        <v>19956</v>
      </c>
      <c r="F189" s="5">
        <v>7369.6</v>
      </c>
      <c r="G189" s="5">
        <v>7369.6</v>
      </c>
    </row>
    <row r="190" spans="1:7" x14ac:dyDescent="0.25">
      <c r="A190" s="28" t="s">
        <v>365</v>
      </c>
      <c r="B190" s="64" t="s">
        <v>51</v>
      </c>
      <c r="C190" s="64"/>
      <c r="D190" s="65"/>
      <c r="E190" s="10">
        <f>E191+E209+E250+E290</f>
        <v>1426765.9000000001</v>
      </c>
      <c r="F190" s="10">
        <f>F191+F209+F250+F290</f>
        <v>987737.39999999991</v>
      </c>
      <c r="G190" s="10">
        <f>G191+G209+G250+G290</f>
        <v>895947.9</v>
      </c>
    </row>
    <row r="191" spans="1:7" outlineLevel="1" x14ac:dyDescent="0.25">
      <c r="A191" s="30" t="s">
        <v>52</v>
      </c>
      <c r="B191" s="19" t="s">
        <v>53</v>
      </c>
      <c r="C191" s="19"/>
      <c r="D191" s="20"/>
      <c r="E191" s="5">
        <f>E197+E192</f>
        <v>31430.9</v>
      </c>
      <c r="F191" s="5">
        <f t="shared" ref="F191:G191" si="65">F197+F192</f>
        <v>18884.099999999999</v>
      </c>
      <c r="G191" s="5">
        <f t="shared" si="65"/>
        <v>18884.099999999999</v>
      </c>
    </row>
    <row r="192" spans="1:7" ht="47.25" outlineLevel="2" x14ac:dyDescent="0.25">
      <c r="A192" s="25" t="s">
        <v>59</v>
      </c>
      <c r="B192" s="19" t="s">
        <v>53</v>
      </c>
      <c r="C192" s="19" t="s">
        <v>60</v>
      </c>
      <c r="D192" s="20"/>
      <c r="E192" s="5">
        <f>E193</f>
        <v>1935.5</v>
      </c>
      <c r="F192" s="5">
        <f t="shared" ref="F192:G195" si="66">F193</f>
        <v>1024.8</v>
      </c>
      <c r="G192" s="5">
        <f t="shared" si="66"/>
        <v>1024.8</v>
      </c>
    </row>
    <row r="193" spans="1:7" outlineLevel="2" x14ac:dyDescent="0.25">
      <c r="A193" s="41" t="s">
        <v>146</v>
      </c>
      <c r="B193" s="46" t="s">
        <v>53</v>
      </c>
      <c r="C193" s="46" t="s">
        <v>136</v>
      </c>
      <c r="D193" s="20"/>
      <c r="E193" s="5">
        <f>E194</f>
        <v>1935.5</v>
      </c>
      <c r="F193" s="5">
        <f t="shared" si="66"/>
        <v>1024.8</v>
      </c>
      <c r="G193" s="5">
        <f t="shared" si="66"/>
        <v>1024.8</v>
      </c>
    </row>
    <row r="194" spans="1:7" ht="110.25" outlineLevel="2" x14ac:dyDescent="0.25">
      <c r="A194" s="25" t="s">
        <v>427</v>
      </c>
      <c r="B194" s="19" t="s">
        <v>53</v>
      </c>
      <c r="C194" s="19" t="s">
        <v>428</v>
      </c>
      <c r="D194" s="20"/>
      <c r="E194" s="5">
        <f>E195</f>
        <v>1935.5</v>
      </c>
      <c r="F194" s="5">
        <f t="shared" si="66"/>
        <v>1024.8</v>
      </c>
      <c r="G194" s="5">
        <f t="shared" si="66"/>
        <v>1024.8</v>
      </c>
    </row>
    <row r="195" spans="1:7" outlineLevel="2" x14ac:dyDescent="0.25">
      <c r="A195" s="25" t="s">
        <v>429</v>
      </c>
      <c r="B195" s="19" t="s">
        <v>53</v>
      </c>
      <c r="C195" s="19" t="s">
        <v>430</v>
      </c>
      <c r="D195" s="20"/>
      <c r="E195" s="5">
        <f>E196</f>
        <v>1935.5</v>
      </c>
      <c r="F195" s="5">
        <f t="shared" si="66"/>
        <v>1024.8</v>
      </c>
      <c r="G195" s="5">
        <f t="shared" si="66"/>
        <v>1024.8</v>
      </c>
    </row>
    <row r="196" spans="1:7" ht="31.5" outlineLevel="2" x14ac:dyDescent="0.25">
      <c r="A196" s="37" t="s">
        <v>76</v>
      </c>
      <c r="B196" s="19" t="s">
        <v>53</v>
      </c>
      <c r="C196" s="19" t="s">
        <v>430</v>
      </c>
      <c r="D196" s="20">
        <v>200</v>
      </c>
      <c r="E196" s="5">
        <v>1935.5</v>
      </c>
      <c r="F196" s="5">
        <v>1024.8</v>
      </c>
      <c r="G196" s="5">
        <v>1024.8</v>
      </c>
    </row>
    <row r="197" spans="1:7" ht="78.75" outlineLevel="2" x14ac:dyDescent="0.25">
      <c r="A197" s="30" t="s">
        <v>366</v>
      </c>
      <c r="B197" s="19" t="s">
        <v>53</v>
      </c>
      <c r="C197" s="19" t="s">
        <v>54</v>
      </c>
      <c r="D197" s="20"/>
      <c r="E197" s="67">
        <f>E198+E202</f>
        <v>29495.4</v>
      </c>
      <c r="F197" s="67">
        <f t="shared" ref="F197:G197" si="67">F198+F202</f>
        <v>17859.3</v>
      </c>
      <c r="G197" s="67">
        <f t="shared" si="67"/>
        <v>17859.3</v>
      </c>
    </row>
    <row r="198" spans="1:7" outlineLevel="2" x14ac:dyDescent="0.25">
      <c r="A198" s="41" t="s">
        <v>157</v>
      </c>
      <c r="B198" s="46" t="s">
        <v>53</v>
      </c>
      <c r="C198" s="46" t="s">
        <v>367</v>
      </c>
      <c r="D198" s="20"/>
      <c r="E198" s="67">
        <f>E199</f>
        <v>11636.1</v>
      </c>
      <c r="F198" s="67">
        <f t="shared" ref="F198:G200" si="68">F199</f>
        <v>0</v>
      </c>
      <c r="G198" s="67">
        <f t="shared" si="68"/>
        <v>0</v>
      </c>
    </row>
    <row r="199" spans="1:7" ht="31.5" outlineLevel="2" x14ac:dyDescent="0.25">
      <c r="A199" s="41" t="s">
        <v>368</v>
      </c>
      <c r="B199" s="19" t="s">
        <v>53</v>
      </c>
      <c r="C199" s="19" t="s">
        <v>369</v>
      </c>
      <c r="D199" s="20"/>
      <c r="E199" s="67">
        <f>E200</f>
        <v>11636.1</v>
      </c>
      <c r="F199" s="67">
        <f t="shared" si="68"/>
        <v>0</v>
      </c>
      <c r="G199" s="67">
        <f t="shared" si="68"/>
        <v>0</v>
      </c>
    </row>
    <row r="200" spans="1:7" outlineLevel="2" x14ac:dyDescent="0.25">
      <c r="A200" s="27" t="s">
        <v>370</v>
      </c>
      <c r="B200" s="19" t="s">
        <v>53</v>
      </c>
      <c r="C200" s="19" t="s">
        <v>371</v>
      </c>
      <c r="D200" s="20"/>
      <c r="E200" s="67">
        <f>E201</f>
        <v>11636.1</v>
      </c>
      <c r="F200" s="67">
        <f t="shared" si="68"/>
        <v>0</v>
      </c>
      <c r="G200" s="67">
        <f t="shared" si="68"/>
        <v>0</v>
      </c>
    </row>
    <row r="201" spans="1:7" ht="31.5" outlineLevel="2" x14ac:dyDescent="0.25">
      <c r="A201" s="41" t="s">
        <v>76</v>
      </c>
      <c r="B201" s="19" t="s">
        <v>53</v>
      </c>
      <c r="C201" s="19" t="s">
        <v>371</v>
      </c>
      <c r="D201" s="4">
        <v>200</v>
      </c>
      <c r="E201" s="5">
        <v>11636.1</v>
      </c>
      <c r="F201" s="5">
        <v>0</v>
      </c>
      <c r="G201" s="5">
        <v>0</v>
      </c>
    </row>
    <row r="202" spans="1:7" outlineLevel="2" x14ac:dyDescent="0.25">
      <c r="A202" s="41" t="s">
        <v>146</v>
      </c>
      <c r="B202" s="46" t="s">
        <v>53</v>
      </c>
      <c r="C202" s="46" t="s">
        <v>83</v>
      </c>
      <c r="D202" s="4"/>
      <c r="E202" s="5">
        <f>E203+E206</f>
        <v>17859.3</v>
      </c>
      <c r="F202" s="5">
        <f t="shared" ref="F202:G202" si="69">F203+F206</f>
        <v>17859.3</v>
      </c>
      <c r="G202" s="5">
        <f t="shared" si="69"/>
        <v>17859.3</v>
      </c>
    </row>
    <row r="203" spans="1:7" ht="47.25" outlineLevel="2" x14ac:dyDescent="0.25">
      <c r="A203" s="41" t="s">
        <v>405</v>
      </c>
      <c r="B203" s="46" t="s">
        <v>53</v>
      </c>
      <c r="C203" s="46" t="s">
        <v>406</v>
      </c>
      <c r="D203" s="4"/>
      <c r="E203" s="5">
        <f>E204</f>
        <v>4359.3</v>
      </c>
      <c r="F203" s="5">
        <f t="shared" ref="F203:G204" si="70">F204</f>
        <v>4359.3</v>
      </c>
      <c r="G203" s="5">
        <f t="shared" si="70"/>
        <v>4359.3</v>
      </c>
    </row>
    <row r="204" spans="1:7" ht="78.75" outlineLevel="2" x14ac:dyDescent="0.25">
      <c r="A204" s="41" t="s">
        <v>407</v>
      </c>
      <c r="B204" s="46" t="s">
        <v>53</v>
      </c>
      <c r="C204" s="46" t="s">
        <v>408</v>
      </c>
      <c r="D204" s="4"/>
      <c r="E204" s="5">
        <f>E205</f>
        <v>4359.3</v>
      </c>
      <c r="F204" s="5">
        <f t="shared" si="70"/>
        <v>4359.3</v>
      </c>
      <c r="G204" s="5">
        <f t="shared" si="70"/>
        <v>4359.3</v>
      </c>
    </row>
    <row r="205" spans="1:7" outlineLevel="2" x14ac:dyDescent="0.25">
      <c r="A205" s="37" t="s">
        <v>33</v>
      </c>
      <c r="B205" s="19" t="s">
        <v>53</v>
      </c>
      <c r="C205" s="4" t="s">
        <v>408</v>
      </c>
      <c r="D205" s="20">
        <v>800</v>
      </c>
      <c r="E205" s="5">
        <v>4359.3</v>
      </c>
      <c r="F205" s="5">
        <v>4359.3</v>
      </c>
      <c r="G205" s="5">
        <v>4359.3</v>
      </c>
    </row>
    <row r="206" spans="1:7" ht="78.75" outlineLevel="2" x14ac:dyDescent="0.25">
      <c r="A206" s="16" t="s">
        <v>554</v>
      </c>
      <c r="B206" s="46" t="s">
        <v>53</v>
      </c>
      <c r="C206" s="46" t="s">
        <v>431</v>
      </c>
      <c r="D206" s="20"/>
      <c r="E206" s="5">
        <f>E207</f>
        <v>13500</v>
      </c>
      <c r="F206" s="5">
        <f t="shared" ref="F206:G207" si="71">F207</f>
        <v>13500</v>
      </c>
      <c r="G206" s="5">
        <f t="shared" si="71"/>
        <v>13500</v>
      </c>
    </row>
    <row r="207" spans="1:7" ht="78.75" outlineLevel="2" x14ac:dyDescent="0.25">
      <c r="A207" s="37" t="s">
        <v>432</v>
      </c>
      <c r="B207" s="19" t="s">
        <v>53</v>
      </c>
      <c r="C207" s="19" t="s">
        <v>551</v>
      </c>
      <c r="D207" s="20"/>
      <c r="E207" s="5">
        <f>E208</f>
        <v>13500</v>
      </c>
      <c r="F207" s="5">
        <f t="shared" si="71"/>
        <v>13500</v>
      </c>
      <c r="G207" s="5">
        <f t="shared" si="71"/>
        <v>13500</v>
      </c>
    </row>
    <row r="208" spans="1:7" ht="31.5" outlineLevel="2" x14ac:dyDescent="0.25">
      <c r="A208" s="37" t="s">
        <v>76</v>
      </c>
      <c r="B208" s="19" t="s">
        <v>53</v>
      </c>
      <c r="C208" s="19" t="s">
        <v>551</v>
      </c>
      <c r="D208" s="20">
        <v>200</v>
      </c>
      <c r="E208" s="5">
        <v>13500</v>
      </c>
      <c r="F208" s="5">
        <v>13500</v>
      </c>
      <c r="G208" s="5">
        <v>13500</v>
      </c>
    </row>
    <row r="209" spans="1:7" outlineLevel="1" x14ac:dyDescent="0.25">
      <c r="A209" s="30" t="s">
        <v>55</v>
      </c>
      <c r="B209" s="19" t="s">
        <v>56</v>
      </c>
      <c r="C209" s="19"/>
      <c r="D209" s="4"/>
      <c r="E209" s="5">
        <f>E210</f>
        <v>630649.9</v>
      </c>
      <c r="F209" s="5">
        <f t="shared" ref="F209:G211" si="72">F210</f>
        <v>247075.3</v>
      </c>
      <c r="G209" s="5">
        <f t="shared" si="72"/>
        <v>140778.09999999998</v>
      </c>
    </row>
    <row r="210" spans="1:7" ht="78.75" outlineLevel="2" x14ac:dyDescent="0.25">
      <c r="A210" s="30" t="s">
        <v>366</v>
      </c>
      <c r="B210" s="19" t="s">
        <v>56</v>
      </c>
      <c r="C210" s="19" t="s">
        <v>54</v>
      </c>
      <c r="D210" s="4"/>
      <c r="E210" s="5">
        <f>E211+E233</f>
        <v>630649.9</v>
      </c>
      <c r="F210" s="5">
        <f t="shared" ref="F210:G210" si="73">F211+F233</f>
        <v>247075.3</v>
      </c>
      <c r="G210" s="5">
        <f t="shared" si="73"/>
        <v>140778.09999999998</v>
      </c>
    </row>
    <row r="211" spans="1:7" outlineLevel="2" x14ac:dyDescent="0.25">
      <c r="A211" s="41" t="s">
        <v>157</v>
      </c>
      <c r="B211" s="46" t="s">
        <v>56</v>
      </c>
      <c r="C211" s="46" t="s">
        <v>367</v>
      </c>
      <c r="D211" s="4"/>
      <c r="E211" s="5">
        <f>E212</f>
        <v>373218.9</v>
      </c>
      <c r="F211" s="5">
        <f t="shared" si="72"/>
        <v>135042.79999999999</v>
      </c>
      <c r="G211" s="5">
        <f t="shared" si="72"/>
        <v>35818.800000000003</v>
      </c>
    </row>
    <row r="212" spans="1:7" ht="31.5" outlineLevel="2" x14ac:dyDescent="0.25">
      <c r="A212" s="41" t="s">
        <v>372</v>
      </c>
      <c r="B212" s="19" t="s">
        <v>56</v>
      </c>
      <c r="C212" s="19" t="s">
        <v>373</v>
      </c>
      <c r="D212" s="4"/>
      <c r="E212" s="5">
        <f>E213+E215+E217+E219+E223+E225+E227+E229+E231+E221</f>
        <v>373218.9</v>
      </c>
      <c r="F212" s="5">
        <f t="shared" ref="F212:G212" si="74">F213+F215+F217+F219+F223+F225+F227+F229+F231+F221</f>
        <v>135042.79999999999</v>
      </c>
      <c r="G212" s="5">
        <f t="shared" si="74"/>
        <v>35818.800000000003</v>
      </c>
    </row>
    <row r="213" spans="1:7" ht="47.25" outlineLevel="2" x14ac:dyDescent="0.25">
      <c r="A213" s="38" t="s">
        <v>374</v>
      </c>
      <c r="B213" s="19" t="s">
        <v>56</v>
      </c>
      <c r="C213" s="19" t="s">
        <v>375</v>
      </c>
      <c r="D213" s="4"/>
      <c r="E213" s="5">
        <f>E214</f>
        <v>12386.9</v>
      </c>
      <c r="F213" s="5">
        <f t="shared" ref="F213:G213" si="75">F214</f>
        <v>0</v>
      </c>
      <c r="G213" s="5">
        <f t="shared" si="75"/>
        <v>0</v>
      </c>
    </row>
    <row r="214" spans="1:7" ht="47.25" outlineLevel="2" x14ac:dyDescent="0.25">
      <c r="A214" s="38" t="s">
        <v>328</v>
      </c>
      <c r="B214" s="19" t="s">
        <v>56</v>
      </c>
      <c r="C214" s="19" t="s">
        <v>375</v>
      </c>
      <c r="D214" s="4">
        <v>400</v>
      </c>
      <c r="E214" s="5">
        <v>12386.9</v>
      </c>
      <c r="F214" s="5">
        <v>0</v>
      </c>
      <c r="G214" s="5">
        <v>0</v>
      </c>
    </row>
    <row r="215" spans="1:7" ht="94.5" outlineLevel="2" x14ac:dyDescent="0.25">
      <c r="A215" s="38" t="s">
        <v>536</v>
      </c>
      <c r="B215" s="19" t="s">
        <v>56</v>
      </c>
      <c r="C215" s="19" t="s">
        <v>376</v>
      </c>
      <c r="D215" s="4"/>
      <c r="E215" s="5">
        <f>E216</f>
        <v>8067.5</v>
      </c>
      <c r="F215" s="5">
        <f t="shared" ref="F215:G215" si="76">F216</f>
        <v>0</v>
      </c>
      <c r="G215" s="5">
        <f t="shared" si="76"/>
        <v>0</v>
      </c>
    </row>
    <row r="216" spans="1:7" ht="47.25" outlineLevel="2" x14ac:dyDescent="0.25">
      <c r="A216" s="38" t="s">
        <v>328</v>
      </c>
      <c r="B216" s="19" t="s">
        <v>56</v>
      </c>
      <c r="C216" s="19" t="s">
        <v>376</v>
      </c>
      <c r="D216" s="4">
        <v>400</v>
      </c>
      <c r="E216" s="5">
        <v>8067.5</v>
      </c>
      <c r="F216" s="5">
        <v>0</v>
      </c>
      <c r="G216" s="5">
        <v>0</v>
      </c>
    </row>
    <row r="217" spans="1:7" ht="31.5" outlineLevel="2" x14ac:dyDescent="0.25">
      <c r="A217" s="38" t="s">
        <v>377</v>
      </c>
      <c r="B217" s="19" t="s">
        <v>56</v>
      </c>
      <c r="C217" s="19" t="s">
        <v>378</v>
      </c>
      <c r="D217" s="4"/>
      <c r="E217" s="5">
        <f>E218</f>
        <v>14587.8</v>
      </c>
      <c r="F217" s="5">
        <f t="shared" ref="F217:G217" si="77">F218</f>
        <v>0</v>
      </c>
      <c r="G217" s="5">
        <f t="shared" si="77"/>
        <v>0</v>
      </c>
    </row>
    <row r="218" spans="1:7" ht="31.5" outlineLevel="2" x14ac:dyDescent="0.25">
      <c r="A218" s="41" t="s">
        <v>76</v>
      </c>
      <c r="B218" s="19" t="s">
        <v>56</v>
      </c>
      <c r="C218" s="19" t="s">
        <v>378</v>
      </c>
      <c r="D218" s="4">
        <v>200</v>
      </c>
      <c r="E218" s="5">
        <v>14587.8</v>
      </c>
      <c r="F218" s="5">
        <v>0</v>
      </c>
      <c r="G218" s="5">
        <v>0</v>
      </c>
    </row>
    <row r="219" spans="1:7" ht="31.5" outlineLevel="2" x14ac:dyDescent="0.25">
      <c r="A219" s="38" t="s">
        <v>379</v>
      </c>
      <c r="B219" s="19" t="s">
        <v>56</v>
      </c>
      <c r="C219" s="19" t="s">
        <v>380</v>
      </c>
      <c r="D219" s="4"/>
      <c r="E219" s="5">
        <f>E220</f>
        <v>200</v>
      </c>
      <c r="F219" s="5">
        <f t="shared" ref="F219:G219" si="78">F220</f>
        <v>0</v>
      </c>
      <c r="G219" s="5">
        <f t="shared" si="78"/>
        <v>0</v>
      </c>
    </row>
    <row r="220" spans="1:7" ht="47.25" outlineLevel="2" x14ac:dyDescent="0.25">
      <c r="A220" s="38" t="s">
        <v>328</v>
      </c>
      <c r="B220" s="19" t="s">
        <v>56</v>
      </c>
      <c r="C220" s="19" t="s">
        <v>380</v>
      </c>
      <c r="D220" s="4">
        <v>400</v>
      </c>
      <c r="E220" s="5">
        <v>200</v>
      </c>
      <c r="F220" s="5">
        <v>0</v>
      </c>
      <c r="G220" s="5">
        <v>0</v>
      </c>
    </row>
    <row r="221" spans="1:7" ht="63" outlineLevel="2" x14ac:dyDescent="0.25">
      <c r="A221" s="11" t="s">
        <v>409</v>
      </c>
      <c r="B221" s="19" t="s">
        <v>56</v>
      </c>
      <c r="C221" s="19" t="s">
        <v>410</v>
      </c>
      <c r="D221" s="20"/>
      <c r="E221" s="5">
        <f>E222</f>
        <v>4285.5</v>
      </c>
      <c r="F221" s="5">
        <f>F222</f>
        <v>0</v>
      </c>
      <c r="G221" s="5">
        <f>G222</f>
        <v>0</v>
      </c>
    </row>
    <row r="222" spans="1:7" ht="31.5" outlineLevel="2" x14ac:dyDescent="0.25">
      <c r="A222" s="11" t="s">
        <v>76</v>
      </c>
      <c r="B222" s="19" t="s">
        <v>56</v>
      </c>
      <c r="C222" s="19" t="s">
        <v>410</v>
      </c>
      <c r="D222" s="20">
        <v>200</v>
      </c>
      <c r="E222" s="5">
        <v>4285.5</v>
      </c>
      <c r="F222" s="5">
        <v>0</v>
      </c>
      <c r="G222" s="5">
        <v>0</v>
      </c>
    </row>
    <row r="223" spans="1:7" ht="94.5" outlineLevel="2" x14ac:dyDescent="0.25">
      <c r="A223" s="38" t="s">
        <v>381</v>
      </c>
      <c r="B223" s="19" t="s">
        <v>56</v>
      </c>
      <c r="C223" s="4" t="s">
        <v>382</v>
      </c>
      <c r="D223" s="4"/>
      <c r="E223" s="5">
        <f>E224</f>
        <v>0</v>
      </c>
      <c r="F223" s="5">
        <f t="shared" ref="F223:G223" si="79">F224</f>
        <v>99224</v>
      </c>
      <c r="G223" s="5">
        <f t="shared" si="79"/>
        <v>0</v>
      </c>
    </row>
    <row r="224" spans="1:7" ht="47.25" outlineLevel="2" x14ac:dyDescent="0.25">
      <c r="A224" s="38" t="s">
        <v>328</v>
      </c>
      <c r="B224" s="19" t="s">
        <v>56</v>
      </c>
      <c r="C224" s="4" t="s">
        <v>382</v>
      </c>
      <c r="D224" s="20">
        <v>400</v>
      </c>
      <c r="E224" s="5">
        <v>0</v>
      </c>
      <c r="F224" s="5">
        <v>99224</v>
      </c>
      <c r="G224" s="5">
        <v>0</v>
      </c>
    </row>
    <row r="225" spans="1:7" ht="31.5" outlineLevel="2" x14ac:dyDescent="0.25">
      <c r="A225" s="39" t="s">
        <v>383</v>
      </c>
      <c r="B225" s="19" t="s">
        <v>56</v>
      </c>
      <c r="C225" s="4" t="s">
        <v>384</v>
      </c>
      <c r="D225" s="4"/>
      <c r="E225" s="5">
        <f>E226</f>
        <v>231170.2</v>
      </c>
      <c r="F225" s="5">
        <f t="shared" ref="F225:G225" si="80">F226</f>
        <v>35818.800000000003</v>
      </c>
      <c r="G225" s="5">
        <f t="shared" si="80"/>
        <v>35818.800000000003</v>
      </c>
    </row>
    <row r="226" spans="1:7" ht="31.5" outlineLevel="2" x14ac:dyDescent="0.25">
      <c r="A226" s="41" t="s">
        <v>76</v>
      </c>
      <c r="B226" s="19" t="s">
        <v>56</v>
      </c>
      <c r="C226" s="4" t="s">
        <v>384</v>
      </c>
      <c r="D226" s="4">
        <v>200</v>
      </c>
      <c r="E226" s="5">
        <v>231170.2</v>
      </c>
      <c r="F226" s="5">
        <v>35818.800000000003</v>
      </c>
      <c r="G226" s="5">
        <v>35818.800000000003</v>
      </c>
    </row>
    <row r="227" spans="1:7" ht="110.25" outlineLevel="2" x14ac:dyDescent="0.25">
      <c r="A227" s="39" t="s">
        <v>514</v>
      </c>
      <c r="B227" s="19" t="s">
        <v>56</v>
      </c>
      <c r="C227" s="4" t="s">
        <v>385</v>
      </c>
      <c r="D227" s="4"/>
      <c r="E227" s="5">
        <f>E228</f>
        <v>43107.4</v>
      </c>
      <c r="F227" s="5">
        <f t="shared" ref="F227:G227" si="81">F228</f>
        <v>0</v>
      </c>
      <c r="G227" s="5">
        <f t="shared" si="81"/>
        <v>0</v>
      </c>
    </row>
    <row r="228" spans="1:7" ht="47.25" outlineLevel="2" x14ac:dyDescent="0.25">
      <c r="A228" s="38" t="s">
        <v>328</v>
      </c>
      <c r="B228" s="19" t="s">
        <v>56</v>
      </c>
      <c r="C228" s="4" t="s">
        <v>385</v>
      </c>
      <c r="D228" s="4">
        <v>400</v>
      </c>
      <c r="E228" s="5">
        <v>43107.4</v>
      </c>
      <c r="F228" s="5">
        <v>0</v>
      </c>
      <c r="G228" s="5">
        <v>0</v>
      </c>
    </row>
    <row r="229" spans="1:7" ht="63" outlineLevel="2" x14ac:dyDescent="0.25">
      <c r="A229" s="39" t="s">
        <v>386</v>
      </c>
      <c r="B229" s="19" t="s">
        <v>56</v>
      </c>
      <c r="C229" s="4" t="s">
        <v>387</v>
      </c>
      <c r="D229" s="4"/>
      <c r="E229" s="5">
        <f>E230</f>
        <v>25098.5</v>
      </c>
      <c r="F229" s="5">
        <f t="shared" ref="F229:G229" si="82">F230</f>
        <v>0</v>
      </c>
      <c r="G229" s="5">
        <f t="shared" si="82"/>
        <v>0</v>
      </c>
    </row>
    <row r="230" spans="1:7" ht="31.5" outlineLevel="2" x14ac:dyDescent="0.25">
      <c r="A230" s="41" t="s">
        <v>76</v>
      </c>
      <c r="B230" s="19" t="s">
        <v>56</v>
      </c>
      <c r="C230" s="4" t="s">
        <v>387</v>
      </c>
      <c r="D230" s="4">
        <v>200</v>
      </c>
      <c r="E230" s="5">
        <v>25098.5</v>
      </c>
      <c r="F230" s="5">
        <v>0</v>
      </c>
      <c r="G230" s="5">
        <v>0</v>
      </c>
    </row>
    <row r="231" spans="1:7" ht="63" outlineLevel="2" x14ac:dyDescent="0.25">
      <c r="A231" s="39" t="s">
        <v>388</v>
      </c>
      <c r="B231" s="19" t="s">
        <v>56</v>
      </c>
      <c r="C231" s="4" t="s">
        <v>389</v>
      </c>
      <c r="D231" s="4"/>
      <c r="E231" s="5">
        <f>E232</f>
        <v>34315.1</v>
      </c>
      <c r="F231" s="5">
        <f t="shared" ref="F231:G231" si="83">F232</f>
        <v>0</v>
      </c>
      <c r="G231" s="5">
        <f t="shared" si="83"/>
        <v>0</v>
      </c>
    </row>
    <row r="232" spans="1:7" ht="31.5" outlineLevel="2" x14ac:dyDescent="0.25">
      <c r="A232" s="41" t="s">
        <v>76</v>
      </c>
      <c r="B232" s="19" t="s">
        <v>56</v>
      </c>
      <c r="C232" s="4" t="s">
        <v>389</v>
      </c>
      <c r="D232" s="4">
        <v>200</v>
      </c>
      <c r="E232" s="5">
        <v>34315.1</v>
      </c>
      <c r="F232" s="5">
        <v>0</v>
      </c>
      <c r="G232" s="5">
        <v>0</v>
      </c>
    </row>
    <row r="233" spans="1:7" outlineLevel="2" x14ac:dyDescent="0.25">
      <c r="A233" s="41" t="s">
        <v>146</v>
      </c>
      <c r="B233" s="46" t="s">
        <v>56</v>
      </c>
      <c r="C233" s="46" t="s">
        <v>83</v>
      </c>
      <c r="D233" s="20"/>
      <c r="E233" s="5">
        <f>E234+E243</f>
        <v>257431.00000000003</v>
      </c>
      <c r="F233" s="5">
        <f t="shared" ref="F233:G233" si="84">F234+F243</f>
        <v>112032.5</v>
      </c>
      <c r="G233" s="5">
        <f t="shared" si="84"/>
        <v>104959.29999999999</v>
      </c>
    </row>
    <row r="234" spans="1:7" ht="63" outlineLevel="2" x14ac:dyDescent="0.25">
      <c r="A234" s="41" t="s">
        <v>411</v>
      </c>
      <c r="B234" s="46" t="s">
        <v>56</v>
      </c>
      <c r="C234" s="46" t="s">
        <v>412</v>
      </c>
      <c r="D234" s="20"/>
      <c r="E234" s="5">
        <f>E235+E237+E239+E241</f>
        <v>241027.90000000002</v>
      </c>
      <c r="F234" s="5">
        <f t="shared" ref="F234:G234" si="85">F235+F237+F239+F241</f>
        <v>87218.4</v>
      </c>
      <c r="G234" s="5">
        <f t="shared" si="85"/>
        <v>87218.4</v>
      </c>
    </row>
    <row r="235" spans="1:7" ht="63" outlineLevel="2" x14ac:dyDescent="0.25">
      <c r="A235" s="37" t="s">
        <v>413</v>
      </c>
      <c r="B235" s="19" t="s">
        <v>56</v>
      </c>
      <c r="C235" s="19" t="s">
        <v>414</v>
      </c>
      <c r="D235" s="20"/>
      <c r="E235" s="5">
        <f>E236</f>
        <v>1322</v>
      </c>
      <c r="F235" s="5">
        <f t="shared" ref="F235:G235" si="86">F236</f>
        <v>0</v>
      </c>
      <c r="G235" s="5">
        <f t="shared" si="86"/>
        <v>0</v>
      </c>
    </row>
    <row r="236" spans="1:7" ht="31.5" outlineLevel="2" x14ac:dyDescent="0.25">
      <c r="A236" s="25" t="s">
        <v>76</v>
      </c>
      <c r="B236" s="19" t="s">
        <v>56</v>
      </c>
      <c r="C236" s="19" t="s">
        <v>414</v>
      </c>
      <c r="D236" s="20">
        <v>200</v>
      </c>
      <c r="E236" s="5">
        <v>1322</v>
      </c>
      <c r="F236" s="5">
        <v>0</v>
      </c>
      <c r="G236" s="5">
        <v>0</v>
      </c>
    </row>
    <row r="237" spans="1:7" ht="63" outlineLevel="2" x14ac:dyDescent="0.25">
      <c r="A237" s="37" t="s">
        <v>415</v>
      </c>
      <c r="B237" s="19" t="s">
        <v>56</v>
      </c>
      <c r="C237" s="19" t="s">
        <v>416</v>
      </c>
      <c r="D237" s="20"/>
      <c r="E237" s="5">
        <f>E238</f>
        <v>170146.2</v>
      </c>
      <c r="F237" s="5">
        <f t="shared" ref="F237:G237" si="87">F238</f>
        <v>14878</v>
      </c>
      <c r="G237" s="5">
        <f t="shared" si="87"/>
        <v>14878</v>
      </c>
    </row>
    <row r="238" spans="1:7" outlineLevel="2" x14ac:dyDescent="0.25">
      <c r="A238" s="37" t="s">
        <v>33</v>
      </c>
      <c r="B238" s="19" t="s">
        <v>56</v>
      </c>
      <c r="C238" s="19" t="s">
        <v>416</v>
      </c>
      <c r="D238" s="20">
        <v>800</v>
      </c>
      <c r="E238" s="5">
        <v>170146.2</v>
      </c>
      <c r="F238" s="5">
        <v>14878</v>
      </c>
      <c r="G238" s="5">
        <v>14878</v>
      </c>
    </row>
    <row r="239" spans="1:7" ht="94.5" outlineLevel="2" x14ac:dyDescent="0.25">
      <c r="A239" s="37" t="s">
        <v>417</v>
      </c>
      <c r="B239" s="19" t="s">
        <v>56</v>
      </c>
      <c r="C239" s="19" t="s">
        <v>418</v>
      </c>
      <c r="D239" s="20"/>
      <c r="E239" s="5">
        <f>E240</f>
        <v>4381.8999999999996</v>
      </c>
      <c r="F239" s="5">
        <f t="shared" ref="F239:G239" si="88">F240</f>
        <v>4557.2</v>
      </c>
      <c r="G239" s="5">
        <f t="shared" si="88"/>
        <v>4557.2</v>
      </c>
    </row>
    <row r="240" spans="1:7" ht="31.5" outlineLevel="2" x14ac:dyDescent="0.25">
      <c r="A240" s="16" t="s">
        <v>20</v>
      </c>
      <c r="B240" s="19" t="s">
        <v>56</v>
      </c>
      <c r="C240" s="19" t="s">
        <v>418</v>
      </c>
      <c r="D240" s="20">
        <v>300</v>
      </c>
      <c r="E240" s="5">
        <v>4381.8999999999996</v>
      </c>
      <c r="F240" s="5">
        <v>4557.2</v>
      </c>
      <c r="G240" s="5">
        <v>4557.2</v>
      </c>
    </row>
    <row r="241" spans="1:7" ht="110.25" outlineLevel="2" x14ac:dyDescent="0.25">
      <c r="A241" s="37" t="s">
        <v>419</v>
      </c>
      <c r="B241" s="19" t="s">
        <v>56</v>
      </c>
      <c r="C241" s="19" t="s">
        <v>420</v>
      </c>
      <c r="D241" s="20"/>
      <c r="E241" s="5">
        <f>E242</f>
        <v>65177.8</v>
      </c>
      <c r="F241" s="5">
        <f t="shared" ref="F241:G241" si="89">F242</f>
        <v>67783.199999999997</v>
      </c>
      <c r="G241" s="5">
        <f t="shared" si="89"/>
        <v>67783.199999999997</v>
      </c>
    </row>
    <row r="242" spans="1:7" outlineLevel="2" x14ac:dyDescent="0.25">
      <c r="A242" s="37" t="s">
        <v>33</v>
      </c>
      <c r="B242" s="19" t="s">
        <v>56</v>
      </c>
      <c r="C242" s="19" t="s">
        <v>420</v>
      </c>
      <c r="D242" s="20">
        <v>800</v>
      </c>
      <c r="E242" s="5">
        <v>65177.8</v>
      </c>
      <c r="F242" s="5">
        <v>67783.199999999997</v>
      </c>
      <c r="G242" s="5">
        <v>67783.199999999997</v>
      </c>
    </row>
    <row r="243" spans="1:7" ht="47.25" outlineLevel="2" x14ac:dyDescent="0.25">
      <c r="A243" s="41" t="s">
        <v>405</v>
      </c>
      <c r="B243" s="46" t="s">
        <v>56</v>
      </c>
      <c r="C243" s="46" t="s">
        <v>406</v>
      </c>
      <c r="D243" s="20"/>
      <c r="E243" s="5">
        <f>E244+E246+E248</f>
        <v>16403.100000000002</v>
      </c>
      <c r="F243" s="5">
        <f t="shared" ref="F243:G243" si="90">F244+F246+F248</f>
        <v>24814.100000000002</v>
      </c>
      <c r="G243" s="5">
        <f t="shared" si="90"/>
        <v>17740.900000000001</v>
      </c>
    </row>
    <row r="244" spans="1:7" ht="47.25" outlineLevel="2" x14ac:dyDescent="0.25">
      <c r="A244" s="3" t="s">
        <v>421</v>
      </c>
      <c r="B244" s="19" t="s">
        <v>56</v>
      </c>
      <c r="C244" s="19" t="s">
        <v>422</v>
      </c>
      <c r="D244" s="20"/>
      <c r="E244" s="5">
        <f>E245</f>
        <v>16395.2</v>
      </c>
      <c r="F244" s="5">
        <f t="shared" ref="F244:G244" si="91">F245</f>
        <v>17051</v>
      </c>
      <c r="G244" s="5">
        <f t="shared" si="91"/>
        <v>17733</v>
      </c>
    </row>
    <row r="245" spans="1:7" outlineLevel="2" x14ac:dyDescent="0.25">
      <c r="A245" s="37" t="s">
        <v>33</v>
      </c>
      <c r="B245" s="19" t="s">
        <v>56</v>
      </c>
      <c r="C245" s="19" t="s">
        <v>422</v>
      </c>
      <c r="D245" s="20">
        <v>800</v>
      </c>
      <c r="E245" s="5">
        <v>16395.2</v>
      </c>
      <c r="F245" s="5">
        <v>17051</v>
      </c>
      <c r="G245" s="5">
        <v>17733</v>
      </c>
    </row>
    <row r="246" spans="1:7" ht="78.75" outlineLevel="2" x14ac:dyDescent="0.25">
      <c r="A246" s="37" t="s">
        <v>423</v>
      </c>
      <c r="B246" s="19" t="s">
        <v>56</v>
      </c>
      <c r="C246" s="19" t="s">
        <v>424</v>
      </c>
      <c r="D246" s="20"/>
      <c r="E246" s="5">
        <f>E247</f>
        <v>7.9</v>
      </c>
      <c r="F246" s="5">
        <f t="shared" ref="F246:G246" si="92">F247</f>
        <v>7.9</v>
      </c>
      <c r="G246" s="5">
        <f t="shared" si="92"/>
        <v>7.9</v>
      </c>
    </row>
    <row r="247" spans="1:7" outlineLevel="2" x14ac:dyDescent="0.25">
      <c r="A247" s="37" t="s">
        <v>33</v>
      </c>
      <c r="B247" s="19" t="s">
        <v>56</v>
      </c>
      <c r="C247" s="19" t="s">
        <v>424</v>
      </c>
      <c r="D247" s="20">
        <v>800</v>
      </c>
      <c r="E247" s="5">
        <v>7.9</v>
      </c>
      <c r="F247" s="5">
        <v>7.9</v>
      </c>
      <c r="G247" s="5">
        <v>7.9</v>
      </c>
    </row>
    <row r="248" spans="1:7" ht="31.5" outlineLevel="2" x14ac:dyDescent="0.25">
      <c r="A248" s="37" t="s">
        <v>425</v>
      </c>
      <c r="B248" s="19" t="s">
        <v>56</v>
      </c>
      <c r="C248" s="19" t="s">
        <v>426</v>
      </c>
      <c r="D248" s="20"/>
      <c r="E248" s="5">
        <f>E249</f>
        <v>0</v>
      </c>
      <c r="F248" s="5">
        <f t="shared" ref="F248:G248" si="93">F249</f>
        <v>7755.2</v>
      </c>
      <c r="G248" s="5">
        <f t="shared" si="93"/>
        <v>0</v>
      </c>
    </row>
    <row r="249" spans="1:7" outlineLevel="2" x14ac:dyDescent="0.25">
      <c r="A249" s="37" t="s">
        <v>33</v>
      </c>
      <c r="B249" s="19" t="s">
        <v>56</v>
      </c>
      <c r="C249" s="19" t="s">
        <v>426</v>
      </c>
      <c r="D249" s="20">
        <v>800</v>
      </c>
      <c r="E249" s="5">
        <v>0</v>
      </c>
      <c r="F249" s="5">
        <v>7755.2</v>
      </c>
      <c r="G249" s="5">
        <v>0</v>
      </c>
    </row>
    <row r="250" spans="1:7" outlineLevel="1" x14ac:dyDescent="0.25">
      <c r="A250" s="30" t="s">
        <v>57</v>
      </c>
      <c r="B250" s="19" t="s">
        <v>58</v>
      </c>
      <c r="D250" s="4"/>
      <c r="E250" s="5">
        <f>E251</f>
        <v>562913.4</v>
      </c>
      <c r="F250" s="5">
        <f t="shared" ref="F250:G250" si="94">F251</f>
        <v>514161.79999999993</v>
      </c>
      <c r="G250" s="5">
        <f t="shared" si="94"/>
        <v>524715.4</v>
      </c>
    </row>
    <row r="251" spans="1:7" ht="47.25" outlineLevel="2" x14ac:dyDescent="0.25">
      <c r="A251" s="41" t="s">
        <v>390</v>
      </c>
      <c r="B251" s="19" t="s">
        <v>58</v>
      </c>
      <c r="C251" s="4" t="s">
        <v>391</v>
      </c>
      <c r="D251" s="20"/>
      <c r="E251" s="5">
        <f>E252+E258</f>
        <v>562913.4</v>
      </c>
      <c r="F251" s="5">
        <f>F252+F258</f>
        <v>514161.79999999993</v>
      </c>
      <c r="G251" s="5">
        <f>G252+G258</f>
        <v>524715.4</v>
      </c>
    </row>
    <row r="252" spans="1:7" outlineLevel="2" x14ac:dyDescent="0.25">
      <c r="A252" s="41" t="s">
        <v>157</v>
      </c>
      <c r="B252" s="46" t="s">
        <v>58</v>
      </c>
      <c r="C252" s="46" t="s">
        <v>392</v>
      </c>
      <c r="D252" s="20"/>
      <c r="E252" s="5">
        <f>E253</f>
        <v>41648.6</v>
      </c>
      <c r="F252" s="5">
        <f t="shared" ref="F252:G252" si="95">F253</f>
        <v>0</v>
      </c>
      <c r="G252" s="5">
        <f t="shared" si="95"/>
        <v>0</v>
      </c>
    </row>
    <row r="253" spans="1:7" ht="63" outlineLevel="2" x14ac:dyDescent="0.25">
      <c r="A253" s="41" t="s">
        <v>393</v>
      </c>
      <c r="B253" s="19" t="s">
        <v>58</v>
      </c>
      <c r="C253" s="19" t="s">
        <v>394</v>
      </c>
      <c r="D253" s="20"/>
      <c r="E253" s="5">
        <f>E254+E256</f>
        <v>41648.6</v>
      </c>
      <c r="F253" s="5">
        <f t="shared" ref="F253:G253" si="96">F254+F256</f>
        <v>0</v>
      </c>
      <c r="G253" s="5">
        <f t="shared" si="96"/>
        <v>0</v>
      </c>
    </row>
    <row r="254" spans="1:7" ht="47.25" outlineLevel="2" x14ac:dyDescent="0.25">
      <c r="A254" s="40" t="s">
        <v>521</v>
      </c>
      <c r="B254" s="46" t="s">
        <v>58</v>
      </c>
      <c r="C254" s="46" t="s">
        <v>433</v>
      </c>
      <c r="D254" s="46"/>
      <c r="E254" s="5">
        <f>E255</f>
        <v>12000</v>
      </c>
      <c r="F254" s="5">
        <f t="shared" ref="F254:G254" si="97">F255</f>
        <v>0</v>
      </c>
      <c r="G254" s="5">
        <f t="shared" si="97"/>
        <v>0</v>
      </c>
    </row>
    <row r="255" spans="1:7" ht="31.5" outlineLevel="2" x14ac:dyDescent="0.25">
      <c r="A255" s="40" t="s">
        <v>76</v>
      </c>
      <c r="B255" s="46" t="s">
        <v>58</v>
      </c>
      <c r="C255" s="46" t="s">
        <v>433</v>
      </c>
      <c r="D255" s="46" t="s">
        <v>39</v>
      </c>
      <c r="E255" s="5">
        <v>12000</v>
      </c>
      <c r="F255" s="5">
        <v>0</v>
      </c>
      <c r="G255" s="5">
        <v>0</v>
      </c>
    </row>
    <row r="256" spans="1:7" outlineLevel="2" x14ac:dyDescent="0.25">
      <c r="A256" s="41" t="s">
        <v>395</v>
      </c>
      <c r="B256" s="19" t="s">
        <v>58</v>
      </c>
      <c r="C256" s="19" t="s">
        <v>396</v>
      </c>
      <c r="D256" s="4"/>
      <c r="E256" s="5">
        <f>E257</f>
        <v>29648.6</v>
      </c>
      <c r="F256" s="5">
        <f t="shared" ref="F256:G256" si="98">F257</f>
        <v>0</v>
      </c>
      <c r="G256" s="5">
        <f t="shared" si="98"/>
        <v>0</v>
      </c>
    </row>
    <row r="257" spans="1:7" ht="31.5" outlineLevel="2" x14ac:dyDescent="0.25">
      <c r="A257" s="41" t="s">
        <v>76</v>
      </c>
      <c r="B257" s="19" t="s">
        <v>58</v>
      </c>
      <c r="C257" s="19" t="s">
        <v>396</v>
      </c>
      <c r="D257" s="4">
        <v>200</v>
      </c>
      <c r="E257" s="5">
        <v>29648.6</v>
      </c>
      <c r="F257" s="5">
        <v>0</v>
      </c>
      <c r="G257" s="5">
        <v>0</v>
      </c>
    </row>
    <row r="258" spans="1:7" outlineLevel="2" x14ac:dyDescent="0.25">
      <c r="A258" s="41" t="s">
        <v>146</v>
      </c>
      <c r="B258" s="46" t="s">
        <v>58</v>
      </c>
      <c r="C258" s="46" t="s">
        <v>434</v>
      </c>
      <c r="D258" s="20"/>
      <c r="E258" s="5">
        <f>E259</f>
        <v>521264.80000000005</v>
      </c>
      <c r="F258" s="5">
        <f t="shared" ref="F258:G258" si="99">F259</f>
        <v>514161.79999999993</v>
      </c>
      <c r="G258" s="5">
        <f t="shared" si="99"/>
        <v>524715.4</v>
      </c>
    </row>
    <row r="259" spans="1:7" ht="47.25" outlineLevel="2" x14ac:dyDescent="0.25">
      <c r="A259" s="41" t="s">
        <v>435</v>
      </c>
      <c r="B259" s="46" t="s">
        <v>58</v>
      </c>
      <c r="C259" s="46" t="s">
        <v>436</v>
      </c>
      <c r="D259" s="20"/>
      <c r="E259" s="5">
        <f>E260+E264+E262+E286+E266+E268+E270+E272+E274+E276+E278+E280+E282+E284+E288</f>
        <v>521264.80000000005</v>
      </c>
      <c r="F259" s="5">
        <f>F260+F264+F262+F286+F266+F268+F270+F272+F274+F276+F278+F280+F282+F284+F288</f>
        <v>514161.79999999993</v>
      </c>
      <c r="G259" s="5">
        <f>G260+G264+G262+G286+G266+G268+G270+G272+G274+G276+G278+G280+G282+G284+G288</f>
        <v>524715.4</v>
      </c>
    </row>
    <row r="260" spans="1:7" ht="31.5" outlineLevel="2" x14ac:dyDescent="0.25">
      <c r="A260" s="25" t="s">
        <v>437</v>
      </c>
      <c r="B260" s="46" t="s">
        <v>58</v>
      </c>
      <c r="C260" s="19" t="s">
        <v>438</v>
      </c>
      <c r="D260" s="20"/>
      <c r="E260" s="67">
        <f>E261</f>
        <v>2010.1</v>
      </c>
      <c r="F260" s="67">
        <f t="shared" ref="F260:G260" si="100">F261</f>
        <v>2010.1</v>
      </c>
      <c r="G260" s="67">
        <f t="shared" si="100"/>
        <v>2010.1</v>
      </c>
    </row>
    <row r="261" spans="1:7" ht="31.5" outlineLevel="2" x14ac:dyDescent="0.25">
      <c r="A261" s="11" t="s">
        <v>76</v>
      </c>
      <c r="B261" s="46" t="s">
        <v>58</v>
      </c>
      <c r="C261" s="19" t="s">
        <v>438</v>
      </c>
      <c r="D261" s="20">
        <v>200</v>
      </c>
      <c r="E261" s="67">
        <v>2010.1</v>
      </c>
      <c r="F261" s="5">
        <v>2010.1</v>
      </c>
      <c r="G261" s="5">
        <v>2010.1</v>
      </c>
    </row>
    <row r="262" spans="1:7" ht="47.25" outlineLevel="2" x14ac:dyDescent="0.25">
      <c r="A262" s="11" t="s">
        <v>439</v>
      </c>
      <c r="B262" s="46" t="s">
        <v>58</v>
      </c>
      <c r="C262" s="19" t="s">
        <v>440</v>
      </c>
      <c r="D262" s="20"/>
      <c r="E262" s="5">
        <f>E263</f>
        <v>21000</v>
      </c>
      <c r="F262" s="5">
        <f t="shared" ref="F262:G262" si="101">F263</f>
        <v>0</v>
      </c>
      <c r="G262" s="5">
        <f t="shared" si="101"/>
        <v>0</v>
      </c>
    </row>
    <row r="263" spans="1:7" ht="31.5" outlineLevel="2" x14ac:dyDescent="0.25">
      <c r="A263" s="11" t="s">
        <v>76</v>
      </c>
      <c r="B263" s="19" t="s">
        <v>58</v>
      </c>
      <c r="C263" s="19" t="s">
        <v>440</v>
      </c>
      <c r="D263" s="20">
        <v>200</v>
      </c>
      <c r="E263" s="5">
        <v>21000</v>
      </c>
      <c r="F263" s="5">
        <v>0</v>
      </c>
      <c r="G263" s="5">
        <v>0</v>
      </c>
    </row>
    <row r="264" spans="1:7" ht="31.5" outlineLevel="2" x14ac:dyDescent="0.25">
      <c r="A264" s="11" t="s">
        <v>441</v>
      </c>
      <c r="B264" s="19" t="s">
        <v>58</v>
      </c>
      <c r="C264" s="12" t="s">
        <v>442</v>
      </c>
      <c r="D264" s="8"/>
      <c r="E264" s="5">
        <f>E265</f>
        <v>21988</v>
      </c>
      <c r="F264" s="5">
        <f t="shared" ref="F264:G264" si="102">F265</f>
        <v>21988</v>
      </c>
      <c r="G264" s="5">
        <f t="shared" si="102"/>
        <v>21988</v>
      </c>
    </row>
    <row r="265" spans="1:7" ht="47.25" outlineLevel="2" x14ac:dyDescent="0.25">
      <c r="A265" s="11" t="s">
        <v>94</v>
      </c>
      <c r="B265" s="19" t="s">
        <v>58</v>
      </c>
      <c r="C265" s="12" t="s">
        <v>442</v>
      </c>
      <c r="D265" s="8">
        <v>600</v>
      </c>
      <c r="E265" s="5">
        <v>21988</v>
      </c>
      <c r="F265" s="5">
        <v>21988</v>
      </c>
      <c r="G265" s="5">
        <v>21988</v>
      </c>
    </row>
    <row r="266" spans="1:7" ht="31.5" outlineLevel="2" x14ac:dyDescent="0.25">
      <c r="A266" s="59" t="s">
        <v>443</v>
      </c>
      <c r="B266" s="19" t="s">
        <v>58</v>
      </c>
      <c r="C266" s="19" t="s">
        <v>444</v>
      </c>
      <c r="D266" s="20"/>
      <c r="E266" s="5">
        <f>E267</f>
        <v>350</v>
      </c>
      <c r="F266" s="5">
        <f t="shared" ref="F266:G266" si="103">F267</f>
        <v>350</v>
      </c>
      <c r="G266" s="5">
        <f t="shared" si="103"/>
        <v>350</v>
      </c>
    </row>
    <row r="267" spans="1:7" ht="31.5" outlineLevel="2" x14ac:dyDescent="0.25">
      <c r="A267" s="11" t="s">
        <v>76</v>
      </c>
      <c r="B267" s="19" t="s">
        <v>58</v>
      </c>
      <c r="C267" s="19" t="s">
        <v>444</v>
      </c>
      <c r="D267" s="20">
        <v>200</v>
      </c>
      <c r="E267" s="5">
        <v>350</v>
      </c>
      <c r="F267" s="5">
        <v>350</v>
      </c>
      <c r="G267" s="5">
        <v>350</v>
      </c>
    </row>
    <row r="268" spans="1:7" ht="31.5" outlineLevel="2" x14ac:dyDescent="0.25">
      <c r="A268" s="60" t="s">
        <v>445</v>
      </c>
      <c r="B268" s="19" t="s">
        <v>58</v>
      </c>
      <c r="C268" s="19" t="s">
        <v>446</v>
      </c>
      <c r="D268" s="20"/>
      <c r="E268" s="5">
        <f>E269</f>
        <v>300</v>
      </c>
      <c r="F268" s="5">
        <f t="shared" ref="F268:G268" si="104">F269</f>
        <v>312</v>
      </c>
      <c r="G268" s="5">
        <f t="shared" si="104"/>
        <v>324.5</v>
      </c>
    </row>
    <row r="269" spans="1:7" ht="31.5" outlineLevel="2" x14ac:dyDescent="0.25">
      <c r="A269" s="11" t="s">
        <v>76</v>
      </c>
      <c r="B269" s="19" t="s">
        <v>58</v>
      </c>
      <c r="C269" s="19" t="s">
        <v>446</v>
      </c>
      <c r="D269" s="20">
        <v>200</v>
      </c>
      <c r="E269" s="5">
        <v>300</v>
      </c>
      <c r="F269" s="5">
        <v>312</v>
      </c>
      <c r="G269" s="5">
        <v>324.5</v>
      </c>
    </row>
    <row r="270" spans="1:7" ht="47.25" outlineLevel="2" x14ac:dyDescent="0.25">
      <c r="A270" s="60" t="s">
        <v>447</v>
      </c>
      <c r="B270" s="19" t="s">
        <v>58</v>
      </c>
      <c r="C270" s="19" t="s">
        <v>448</v>
      </c>
      <c r="D270" s="20"/>
      <c r="E270" s="5">
        <f>E271</f>
        <v>30000</v>
      </c>
      <c r="F270" s="5">
        <f t="shared" ref="F270:G270" si="105">F271</f>
        <v>31200</v>
      </c>
      <c r="G270" s="5">
        <f t="shared" si="105"/>
        <v>32448</v>
      </c>
    </row>
    <row r="271" spans="1:7" ht="31.5" outlineLevel="2" x14ac:dyDescent="0.25">
      <c r="A271" s="11" t="s">
        <v>76</v>
      </c>
      <c r="B271" s="19" t="s">
        <v>58</v>
      </c>
      <c r="C271" s="19" t="s">
        <v>448</v>
      </c>
      <c r="D271" s="20">
        <v>200</v>
      </c>
      <c r="E271" s="5">
        <v>30000</v>
      </c>
      <c r="F271" s="5">
        <v>31200</v>
      </c>
      <c r="G271" s="5">
        <v>32448</v>
      </c>
    </row>
    <row r="272" spans="1:7" ht="47.25" outlineLevel="2" x14ac:dyDescent="0.25">
      <c r="A272" s="60" t="s">
        <v>449</v>
      </c>
      <c r="B272" s="19" t="s">
        <v>58</v>
      </c>
      <c r="C272" s="19" t="s">
        <v>450</v>
      </c>
      <c r="D272" s="20"/>
      <c r="E272" s="5">
        <f>E273</f>
        <v>180</v>
      </c>
      <c r="F272" s="5">
        <f t="shared" ref="F272:G272" si="106">F273</f>
        <v>187.2</v>
      </c>
      <c r="G272" s="5">
        <f t="shared" si="106"/>
        <v>194.7</v>
      </c>
    </row>
    <row r="273" spans="1:7" ht="31.5" outlineLevel="2" x14ac:dyDescent="0.25">
      <c r="A273" s="11" t="s">
        <v>76</v>
      </c>
      <c r="B273" s="19" t="s">
        <v>58</v>
      </c>
      <c r="C273" s="19" t="s">
        <v>450</v>
      </c>
      <c r="D273" s="20">
        <v>200</v>
      </c>
      <c r="E273" s="5">
        <v>180</v>
      </c>
      <c r="F273" s="5">
        <v>187.2</v>
      </c>
      <c r="G273" s="5">
        <v>194.7</v>
      </c>
    </row>
    <row r="274" spans="1:7" ht="47.25" outlineLevel="2" x14ac:dyDescent="0.25">
      <c r="A274" s="60" t="s">
        <v>451</v>
      </c>
      <c r="B274" s="19" t="s">
        <v>58</v>
      </c>
      <c r="C274" s="19" t="s">
        <v>452</v>
      </c>
      <c r="D274" s="20"/>
      <c r="E274" s="5">
        <f>E275</f>
        <v>3000</v>
      </c>
      <c r="F274" s="5">
        <f t="shared" ref="F274:G274" si="107">F275</f>
        <v>3000</v>
      </c>
      <c r="G274" s="5">
        <f t="shared" si="107"/>
        <v>3000</v>
      </c>
    </row>
    <row r="275" spans="1:7" ht="31.5" outlineLevel="2" x14ac:dyDescent="0.25">
      <c r="A275" s="11" t="s">
        <v>76</v>
      </c>
      <c r="B275" s="19" t="s">
        <v>58</v>
      </c>
      <c r="C275" s="19" t="s">
        <v>452</v>
      </c>
      <c r="D275" s="20">
        <v>200</v>
      </c>
      <c r="E275" s="5">
        <v>3000</v>
      </c>
      <c r="F275" s="5">
        <v>3000</v>
      </c>
      <c r="G275" s="5">
        <v>3000</v>
      </c>
    </row>
    <row r="276" spans="1:7" ht="31.5" outlineLevel="2" x14ac:dyDescent="0.25">
      <c r="A276" s="60" t="s">
        <v>453</v>
      </c>
      <c r="B276" s="19" t="s">
        <v>58</v>
      </c>
      <c r="C276" s="19" t="s">
        <v>454</v>
      </c>
      <c r="D276" s="20"/>
      <c r="E276" s="5">
        <f>E277</f>
        <v>88</v>
      </c>
      <c r="F276" s="5">
        <f t="shared" ref="F276:G276" si="108">F277</f>
        <v>0</v>
      </c>
      <c r="G276" s="5">
        <f t="shared" si="108"/>
        <v>0</v>
      </c>
    </row>
    <row r="277" spans="1:7" ht="31.5" outlineLevel="2" x14ac:dyDescent="0.25">
      <c r="A277" s="11" t="s">
        <v>76</v>
      </c>
      <c r="B277" s="19" t="s">
        <v>58</v>
      </c>
      <c r="C277" s="19" t="s">
        <v>454</v>
      </c>
      <c r="D277" s="20">
        <v>200</v>
      </c>
      <c r="E277" s="5">
        <v>88</v>
      </c>
      <c r="F277" s="5">
        <v>0</v>
      </c>
      <c r="G277" s="5">
        <v>0</v>
      </c>
    </row>
    <row r="278" spans="1:7" ht="31.5" outlineLevel="2" x14ac:dyDescent="0.25">
      <c r="A278" s="60" t="s">
        <v>455</v>
      </c>
      <c r="B278" s="19" t="s">
        <v>58</v>
      </c>
      <c r="C278" s="19" t="s">
        <v>456</v>
      </c>
      <c r="D278" s="20"/>
      <c r="E278" s="5">
        <f>E279</f>
        <v>100</v>
      </c>
      <c r="F278" s="5">
        <f t="shared" ref="F278:G278" si="109">F279</f>
        <v>110</v>
      </c>
      <c r="G278" s="5">
        <f t="shared" si="109"/>
        <v>110</v>
      </c>
    </row>
    <row r="279" spans="1:7" ht="31.5" outlineLevel="2" x14ac:dyDescent="0.25">
      <c r="A279" s="11" t="s">
        <v>76</v>
      </c>
      <c r="B279" s="19" t="s">
        <v>58</v>
      </c>
      <c r="C279" s="19" t="s">
        <v>456</v>
      </c>
      <c r="D279" s="20">
        <v>200</v>
      </c>
      <c r="E279" s="5">
        <v>100</v>
      </c>
      <c r="F279" s="5">
        <v>110</v>
      </c>
      <c r="G279" s="5">
        <v>110</v>
      </c>
    </row>
    <row r="280" spans="1:7" ht="31.5" outlineLevel="2" x14ac:dyDescent="0.25">
      <c r="A280" s="60" t="s">
        <v>457</v>
      </c>
      <c r="B280" s="19" t="s">
        <v>58</v>
      </c>
      <c r="C280" s="19" t="s">
        <v>458</v>
      </c>
      <c r="D280" s="20"/>
      <c r="E280" s="5">
        <f>E281</f>
        <v>370</v>
      </c>
      <c r="F280" s="5">
        <f t="shared" ref="F280:G280" si="110">F281</f>
        <v>0</v>
      </c>
      <c r="G280" s="5">
        <f t="shared" si="110"/>
        <v>0</v>
      </c>
    </row>
    <row r="281" spans="1:7" ht="31.5" outlineLevel="2" x14ac:dyDescent="0.25">
      <c r="A281" s="11" t="s">
        <v>76</v>
      </c>
      <c r="B281" s="19" t="s">
        <v>58</v>
      </c>
      <c r="C281" s="19" t="s">
        <v>458</v>
      </c>
      <c r="D281" s="20">
        <v>200</v>
      </c>
      <c r="E281" s="5">
        <v>370</v>
      </c>
      <c r="F281" s="5">
        <v>0</v>
      </c>
      <c r="G281" s="5">
        <v>0</v>
      </c>
    </row>
    <row r="282" spans="1:7" ht="63" outlineLevel="2" x14ac:dyDescent="0.25">
      <c r="A282" s="3" t="s">
        <v>459</v>
      </c>
      <c r="B282" s="19" t="s">
        <v>58</v>
      </c>
      <c r="C282" s="19" t="s">
        <v>460</v>
      </c>
      <c r="D282" s="20"/>
      <c r="E282" s="5">
        <f>E283</f>
        <v>172666.9</v>
      </c>
      <c r="F282" s="5">
        <f t="shared" ref="F282:G282" si="111">F283</f>
        <v>172666.9</v>
      </c>
      <c r="G282" s="5">
        <f t="shared" si="111"/>
        <v>172666.9</v>
      </c>
    </row>
    <row r="283" spans="1:7" ht="47.25" outlineLevel="2" x14ac:dyDescent="0.25">
      <c r="A283" s="11" t="s">
        <v>94</v>
      </c>
      <c r="B283" s="19" t="s">
        <v>58</v>
      </c>
      <c r="C283" s="19" t="s">
        <v>460</v>
      </c>
      <c r="D283" s="20">
        <v>600</v>
      </c>
      <c r="E283" s="5">
        <v>172666.9</v>
      </c>
      <c r="F283" s="5">
        <v>172666.9</v>
      </c>
      <c r="G283" s="5">
        <v>172666.9</v>
      </c>
    </row>
    <row r="284" spans="1:7" outlineLevel="2" x14ac:dyDescent="0.25">
      <c r="A284" s="11" t="s">
        <v>461</v>
      </c>
      <c r="B284" s="19" t="s">
        <v>58</v>
      </c>
      <c r="C284" s="19" t="s">
        <v>462</v>
      </c>
      <c r="D284" s="20"/>
      <c r="E284" s="5">
        <f>E285</f>
        <v>5367.9</v>
      </c>
      <c r="F284" s="5">
        <f t="shared" ref="F284:G284" si="112">F285</f>
        <v>5367.9</v>
      </c>
      <c r="G284" s="5">
        <f t="shared" si="112"/>
        <v>5367.9</v>
      </c>
    </row>
    <row r="285" spans="1:7" ht="47.25" outlineLevel="2" x14ac:dyDescent="0.25">
      <c r="A285" s="11" t="s">
        <v>94</v>
      </c>
      <c r="B285" s="19" t="s">
        <v>58</v>
      </c>
      <c r="C285" s="19" t="s">
        <v>462</v>
      </c>
      <c r="D285" s="20">
        <v>600</v>
      </c>
      <c r="E285" s="5">
        <v>5367.9</v>
      </c>
      <c r="F285" s="5">
        <v>5367.9</v>
      </c>
      <c r="G285" s="5">
        <v>5367.9</v>
      </c>
    </row>
    <row r="286" spans="1:7" ht="31.5" outlineLevel="2" x14ac:dyDescent="0.25">
      <c r="A286" s="37" t="s">
        <v>463</v>
      </c>
      <c r="B286" s="19" t="s">
        <v>58</v>
      </c>
      <c r="C286" s="19" t="s">
        <v>464</v>
      </c>
      <c r="D286" s="20"/>
      <c r="E286" s="5">
        <f>E287</f>
        <v>7413</v>
      </c>
      <c r="F286" s="5">
        <f t="shared" ref="F286:G286" si="113">F287</f>
        <v>7734.4</v>
      </c>
      <c r="G286" s="5">
        <f t="shared" si="113"/>
        <v>8041.9</v>
      </c>
    </row>
    <row r="287" spans="1:7" ht="31.5" outlineLevel="2" x14ac:dyDescent="0.25">
      <c r="A287" s="11" t="s">
        <v>76</v>
      </c>
      <c r="B287" s="19" t="s">
        <v>58</v>
      </c>
      <c r="C287" s="19" t="s">
        <v>464</v>
      </c>
      <c r="D287" s="20">
        <v>200</v>
      </c>
      <c r="E287" s="5">
        <v>7413</v>
      </c>
      <c r="F287" s="5">
        <v>7734.4</v>
      </c>
      <c r="G287" s="5">
        <v>8041.9</v>
      </c>
    </row>
    <row r="288" spans="1:7" ht="78.75" outlineLevel="2" x14ac:dyDescent="0.25">
      <c r="A288" s="3" t="s">
        <v>465</v>
      </c>
      <c r="B288" s="19" t="s">
        <v>58</v>
      </c>
      <c r="C288" s="19" t="s">
        <v>466</v>
      </c>
      <c r="D288" s="20"/>
      <c r="E288" s="5">
        <f>E289</f>
        <v>256430.9</v>
      </c>
      <c r="F288" s="5">
        <f>F289</f>
        <v>269235.3</v>
      </c>
      <c r="G288" s="5">
        <f>G289</f>
        <v>278213.40000000002</v>
      </c>
    </row>
    <row r="289" spans="1:7" outlineLevel="2" x14ac:dyDescent="0.25">
      <c r="A289" s="37" t="s">
        <v>33</v>
      </c>
      <c r="B289" s="19" t="s">
        <v>58</v>
      </c>
      <c r="C289" s="19" t="s">
        <v>466</v>
      </c>
      <c r="D289" s="20">
        <v>800</v>
      </c>
      <c r="E289" s="5">
        <v>256430.9</v>
      </c>
      <c r="F289" s="5">
        <v>269235.3</v>
      </c>
      <c r="G289" s="5">
        <v>278213.40000000002</v>
      </c>
    </row>
    <row r="290" spans="1:7" ht="31.5" outlineLevel="1" x14ac:dyDescent="0.25">
      <c r="A290" s="18" t="s">
        <v>88</v>
      </c>
      <c r="B290" s="12" t="s">
        <v>89</v>
      </c>
      <c r="C290" s="12"/>
      <c r="D290" s="8"/>
      <c r="E290" s="17">
        <f>E291+E296+E302</f>
        <v>201771.7</v>
      </c>
      <c r="F290" s="17">
        <f>F291+F296+F302</f>
        <v>207616.2</v>
      </c>
      <c r="G290" s="17">
        <f>G291+G296+G302</f>
        <v>211570.30000000002</v>
      </c>
    </row>
    <row r="291" spans="1:7" ht="47.25" outlineLevel="2" x14ac:dyDescent="0.25">
      <c r="A291" s="25" t="s">
        <v>59</v>
      </c>
      <c r="B291" s="19" t="s">
        <v>89</v>
      </c>
      <c r="C291" s="19" t="s">
        <v>60</v>
      </c>
      <c r="D291" s="20"/>
      <c r="E291" s="5">
        <f>E292</f>
        <v>1.8</v>
      </c>
      <c r="F291" s="5">
        <f t="shared" ref="F291:G294" si="114">F292</f>
        <v>1.8</v>
      </c>
      <c r="G291" s="5">
        <f t="shared" si="114"/>
        <v>1.8</v>
      </c>
    </row>
    <row r="292" spans="1:7" outlineLevel="2" x14ac:dyDescent="0.25">
      <c r="A292" s="41" t="s">
        <v>146</v>
      </c>
      <c r="B292" s="46" t="s">
        <v>89</v>
      </c>
      <c r="C292" s="46" t="s">
        <v>136</v>
      </c>
      <c r="D292" s="20"/>
      <c r="E292" s="5">
        <f>E293</f>
        <v>1.8</v>
      </c>
      <c r="F292" s="5">
        <f t="shared" si="114"/>
        <v>1.8</v>
      </c>
      <c r="G292" s="5">
        <f t="shared" si="114"/>
        <v>1.8</v>
      </c>
    </row>
    <row r="293" spans="1:7" ht="110.25" outlineLevel="2" x14ac:dyDescent="0.25">
      <c r="A293" s="25" t="s">
        <v>427</v>
      </c>
      <c r="B293" s="19" t="s">
        <v>89</v>
      </c>
      <c r="C293" s="19" t="s">
        <v>428</v>
      </c>
      <c r="D293" s="20"/>
      <c r="E293" s="5">
        <f>E294</f>
        <v>1.8</v>
      </c>
      <c r="F293" s="5">
        <f t="shared" si="114"/>
        <v>1.8</v>
      </c>
      <c r="G293" s="5">
        <f t="shared" si="114"/>
        <v>1.8</v>
      </c>
    </row>
    <row r="294" spans="1:7" ht="173.25" outlineLevel="2" x14ac:dyDescent="0.25">
      <c r="A294" s="3" t="s">
        <v>467</v>
      </c>
      <c r="B294" s="19" t="s">
        <v>89</v>
      </c>
      <c r="C294" s="19" t="s">
        <v>468</v>
      </c>
      <c r="D294" s="20"/>
      <c r="E294" s="5">
        <f>E295</f>
        <v>1.8</v>
      </c>
      <c r="F294" s="5">
        <f t="shared" si="114"/>
        <v>1.8</v>
      </c>
      <c r="G294" s="5">
        <f t="shared" si="114"/>
        <v>1.8</v>
      </c>
    </row>
    <row r="295" spans="1:7" ht="31.5" outlineLevel="2" x14ac:dyDescent="0.25">
      <c r="A295" s="37" t="s">
        <v>76</v>
      </c>
      <c r="B295" s="19" t="s">
        <v>89</v>
      </c>
      <c r="C295" s="19" t="s">
        <v>468</v>
      </c>
      <c r="D295" s="20">
        <v>200</v>
      </c>
      <c r="E295" s="5">
        <v>1.8</v>
      </c>
      <c r="F295" s="5">
        <v>1.8</v>
      </c>
      <c r="G295" s="5">
        <v>1.8</v>
      </c>
    </row>
    <row r="296" spans="1:7" ht="78.75" outlineLevel="2" x14ac:dyDescent="0.25">
      <c r="A296" s="30" t="s">
        <v>366</v>
      </c>
      <c r="B296" s="12" t="s">
        <v>89</v>
      </c>
      <c r="C296" s="12" t="s">
        <v>54</v>
      </c>
      <c r="D296" s="8"/>
      <c r="E296" s="5">
        <f>E297</f>
        <v>79844.399999999994</v>
      </c>
      <c r="F296" s="5">
        <f t="shared" ref="F296:G298" si="115">F297</f>
        <v>82051.200000000012</v>
      </c>
      <c r="G296" s="5">
        <f t="shared" si="115"/>
        <v>82051.200000000012</v>
      </c>
    </row>
    <row r="297" spans="1:7" outlineLevel="2" x14ac:dyDescent="0.25">
      <c r="A297" s="41" t="s">
        <v>146</v>
      </c>
      <c r="B297" s="12" t="s">
        <v>89</v>
      </c>
      <c r="C297" s="12" t="s">
        <v>83</v>
      </c>
      <c r="D297" s="8"/>
      <c r="E297" s="5">
        <f>E298</f>
        <v>79844.399999999994</v>
      </c>
      <c r="F297" s="5">
        <f t="shared" si="115"/>
        <v>82051.200000000012</v>
      </c>
      <c r="G297" s="5">
        <f t="shared" si="115"/>
        <v>82051.200000000012</v>
      </c>
    </row>
    <row r="298" spans="1:7" ht="78.75" outlineLevel="2" x14ac:dyDescent="0.25">
      <c r="A298" s="41" t="s">
        <v>469</v>
      </c>
      <c r="B298" s="12" t="s">
        <v>89</v>
      </c>
      <c r="C298" s="12" t="s">
        <v>470</v>
      </c>
      <c r="D298" s="8"/>
      <c r="E298" s="5">
        <f>E299</f>
        <v>79844.399999999994</v>
      </c>
      <c r="F298" s="5">
        <f t="shared" si="115"/>
        <v>82051.200000000012</v>
      </c>
      <c r="G298" s="5">
        <f t="shared" si="115"/>
        <v>82051.200000000012</v>
      </c>
    </row>
    <row r="299" spans="1:7" ht="47.25" outlineLevel="2" x14ac:dyDescent="0.25">
      <c r="A299" s="7" t="s">
        <v>161</v>
      </c>
      <c r="B299" s="12" t="s">
        <v>89</v>
      </c>
      <c r="C299" s="12" t="s">
        <v>471</v>
      </c>
      <c r="D299" s="8"/>
      <c r="E299" s="5">
        <f>E300+E301</f>
        <v>79844.399999999994</v>
      </c>
      <c r="F299" s="5">
        <f t="shared" ref="F299:G299" si="116">F300+F301</f>
        <v>82051.200000000012</v>
      </c>
      <c r="G299" s="5">
        <f t="shared" si="116"/>
        <v>82051.200000000012</v>
      </c>
    </row>
    <row r="300" spans="1:7" ht="94.5" outlineLevel="2" x14ac:dyDescent="0.25">
      <c r="A300" s="11" t="s">
        <v>13</v>
      </c>
      <c r="B300" s="12" t="s">
        <v>89</v>
      </c>
      <c r="C300" s="12" t="s">
        <v>471</v>
      </c>
      <c r="D300" s="8">
        <v>100</v>
      </c>
      <c r="E300" s="5">
        <v>77726.5</v>
      </c>
      <c r="F300" s="5">
        <v>80320.600000000006</v>
      </c>
      <c r="G300" s="5">
        <v>80320.600000000006</v>
      </c>
    </row>
    <row r="301" spans="1:7" ht="31.5" outlineLevel="2" x14ac:dyDescent="0.25">
      <c r="A301" s="11" t="s">
        <v>76</v>
      </c>
      <c r="B301" s="12" t="s">
        <v>89</v>
      </c>
      <c r="C301" s="12" t="s">
        <v>471</v>
      </c>
      <c r="D301" s="8">
        <v>200</v>
      </c>
      <c r="E301" s="5">
        <v>2117.9</v>
      </c>
      <c r="F301" s="5">
        <v>1730.6</v>
      </c>
      <c r="G301" s="5">
        <v>1730.6</v>
      </c>
    </row>
    <row r="302" spans="1:7" ht="78.75" outlineLevel="2" x14ac:dyDescent="0.25">
      <c r="A302" s="41" t="s">
        <v>350</v>
      </c>
      <c r="B302" s="19" t="s">
        <v>89</v>
      </c>
      <c r="C302" s="19" t="s">
        <v>351</v>
      </c>
      <c r="D302" s="20"/>
      <c r="E302" s="5">
        <f>E303</f>
        <v>121925.5</v>
      </c>
      <c r="F302" s="5">
        <f t="shared" ref="F302:G304" si="117">F303</f>
        <v>125563.19999999998</v>
      </c>
      <c r="G302" s="5">
        <f t="shared" si="117"/>
        <v>129517.3</v>
      </c>
    </row>
    <row r="303" spans="1:7" outlineLevel="2" x14ac:dyDescent="0.25">
      <c r="A303" s="41" t="s">
        <v>146</v>
      </c>
      <c r="B303" s="46" t="s">
        <v>89</v>
      </c>
      <c r="C303" s="46" t="s">
        <v>472</v>
      </c>
      <c r="D303" s="20"/>
      <c r="E303" s="5">
        <f>E304</f>
        <v>121925.5</v>
      </c>
      <c r="F303" s="5">
        <f t="shared" si="117"/>
        <v>125563.19999999998</v>
      </c>
      <c r="G303" s="5">
        <f t="shared" si="117"/>
        <v>129517.3</v>
      </c>
    </row>
    <row r="304" spans="1:7" ht="63" outlineLevel="2" x14ac:dyDescent="0.25">
      <c r="A304" s="41" t="s">
        <v>473</v>
      </c>
      <c r="B304" s="19" t="s">
        <v>89</v>
      </c>
      <c r="C304" s="46" t="s">
        <v>474</v>
      </c>
      <c r="D304" s="20"/>
      <c r="E304" s="5">
        <f>E305</f>
        <v>121925.5</v>
      </c>
      <c r="F304" s="5">
        <f t="shared" si="117"/>
        <v>125563.19999999998</v>
      </c>
      <c r="G304" s="5">
        <f t="shared" si="117"/>
        <v>129517.3</v>
      </c>
    </row>
    <row r="305" spans="1:7" ht="47.25" outlineLevel="2" x14ac:dyDescent="0.25">
      <c r="A305" s="38" t="s">
        <v>153</v>
      </c>
      <c r="B305" s="19" t="s">
        <v>89</v>
      </c>
      <c r="C305" s="19" t="s">
        <v>475</v>
      </c>
      <c r="D305" s="20"/>
      <c r="E305" s="5">
        <f>E306+E307+E308</f>
        <v>121925.5</v>
      </c>
      <c r="F305" s="5">
        <f t="shared" ref="F305:G305" si="118">F306+F307+F308</f>
        <v>125563.19999999998</v>
      </c>
      <c r="G305" s="5">
        <f t="shared" si="118"/>
        <v>129517.3</v>
      </c>
    </row>
    <row r="306" spans="1:7" ht="94.5" outlineLevel="2" x14ac:dyDescent="0.25">
      <c r="A306" s="38" t="s">
        <v>75</v>
      </c>
      <c r="B306" s="19" t="s">
        <v>89</v>
      </c>
      <c r="C306" s="19" t="s">
        <v>475</v>
      </c>
      <c r="D306" s="20">
        <v>100</v>
      </c>
      <c r="E306" s="5">
        <f>72196.8+21699.1</f>
        <v>93895.9</v>
      </c>
      <c r="F306" s="5">
        <f>75084.7+22567.1</f>
        <v>97651.799999999988</v>
      </c>
      <c r="G306" s="5">
        <f>78088.1+23469.8</f>
        <v>101557.90000000001</v>
      </c>
    </row>
    <row r="307" spans="1:7" ht="31.5" outlineLevel="2" x14ac:dyDescent="0.25">
      <c r="A307" s="16" t="s">
        <v>76</v>
      </c>
      <c r="B307" s="19" t="s">
        <v>89</v>
      </c>
      <c r="C307" s="19" t="s">
        <v>475</v>
      </c>
      <c r="D307" s="20">
        <v>200</v>
      </c>
      <c r="E307" s="5">
        <v>4391.6000000000004</v>
      </c>
      <c r="F307" s="5">
        <v>4273.3999999999996</v>
      </c>
      <c r="G307" s="5">
        <v>4321.3999999999996</v>
      </c>
    </row>
    <row r="308" spans="1:7" outlineLevel="2" x14ac:dyDescent="0.25">
      <c r="A308" s="18" t="s">
        <v>33</v>
      </c>
      <c r="B308" s="19" t="s">
        <v>89</v>
      </c>
      <c r="C308" s="19" t="s">
        <v>475</v>
      </c>
      <c r="D308" s="20">
        <v>800</v>
      </c>
      <c r="E308" s="5">
        <v>23638</v>
      </c>
      <c r="F308" s="5">
        <v>23638</v>
      </c>
      <c r="G308" s="5">
        <v>23638</v>
      </c>
    </row>
    <row r="309" spans="1:7" x14ac:dyDescent="0.25">
      <c r="A309" s="13" t="s">
        <v>476</v>
      </c>
      <c r="B309" s="14" t="s">
        <v>477</v>
      </c>
      <c r="C309" s="14"/>
      <c r="D309" s="15"/>
      <c r="E309" s="10">
        <f t="shared" ref="E309:G314" si="119">E310</f>
        <v>20582.900000000001</v>
      </c>
      <c r="F309" s="10">
        <f t="shared" si="119"/>
        <v>20582.900000000001</v>
      </c>
      <c r="G309" s="10">
        <f t="shared" si="119"/>
        <v>20582.900000000001</v>
      </c>
    </row>
    <row r="310" spans="1:7" ht="31.5" outlineLevel="1" x14ac:dyDescent="0.25">
      <c r="A310" s="11" t="s">
        <v>478</v>
      </c>
      <c r="B310" s="12" t="s">
        <v>479</v>
      </c>
      <c r="C310" s="12"/>
      <c r="D310" s="8"/>
      <c r="E310" s="5">
        <f t="shared" si="119"/>
        <v>20582.900000000001</v>
      </c>
      <c r="F310" s="5">
        <f t="shared" si="119"/>
        <v>20582.900000000001</v>
      </c>
      <c r="G310" s="5">
        <f t="shared" si="119"/>
        <v>20582.900000000001</v>
      </c>
    </row>
    <row r="311" spans="1:7" ht="47.25" outlineLevel="2" x14ac:dyDescent="0.25">
      <c r="A311" s="41" t="s">
        <v>390</v>
      </c>
      <c r="B311" s="12" t="s">
        <v>479</v>
      </c>
      <c r="C311" s="12" t="s">
        <v>391</v>
      </c>
      <c r="D311" s="8"/>
      <c r="E311" s="5">
        <f t="shared" si="119"/>
        <v>20582.900000000001</v>
      </c>
      <c r="F311" s="5">
        <f t="shared" si="119"/>
        <v>20582.900000000001</v>
      </c>
      <c r="G311" s="5">
        <f t="shared" si="119"/>
        <v>20582.900000000001</v>
      </c>
    </row>
    <row r="312" spans="1:7" outlineLevel="2" x14ac:dyDescent="0.25">
      <c r="A312" s="41" t="s">
        <v>146</v>
      </c>
      <c r="B312" s="46" t="s">
        <v>479</v>
      </c>
      <c r="C312" s="46" t="s">
        <v>434</v>
      </c>
      <c r="D312" s="20"/>
      <c r="E312" s="5">
        <f t="shared" si="119"/>
        <v>20582.900000000001</v>
      </c>
      <c r="F312" s="5">
        <f t="shared" si="119"/>
        <v>20582.900000000001</v>
      </c>
      <c r="G312" s="5">
        <f t="shared" si="119"/>
        <v>20582.900000000001</v>
      </c>
    </row>
    <row r="313" spans="1:7" ht="47.25" outlineLevel="2" x14ac:dyDescent="0.25">
      <c r="A313" s="41" t="s">
        <v>435</v>
      </c>
      <c r="B313" s="46" t="s">
        <v>479</v>
      </c>
      <c r="C313" s="46" t="s">
        <v>436</v>
      </c>
      <c r="D313" s="20"/>
      <c r="E313" s="5">
        <f t="shared" si="119"/>
        <v>20582.900000000001</v>
      </c>
      <c r="F313" s="5">
        <f t="shared" si="119"/>
        <v>20582.900000000001</v>
      </c>
      <c r="G313" s="5">
        <f t="shared" si="119"/>
        <v>20582.900000000001</v>
      </c>
    </row>
    <row r="314" spans="1:7" outlineLevel="2" x14ac:dyDescent="0.25">
      <c r="A314" s="30" t="s">
        <v>480</v>
      </c>
      <c r="B314" s="19" t="s">
        <v>479</v>
      </c>
      <c r="C314" s="19" t="s">
        <v>481</v>
      </c>
      <c r="D314" s="8"/>
      <c r="E314" s="5">
        <f t="shared" si="119"/>
        <v>20582.900000000001</v>
      </c>
      <c r="F314" s="5">
        <f t="shared" si="119"/>
        <v>20582.900000000001</v>
      </c>
      <c r="G314" s="5">
        <f t="shared" si="119"/>
        <v>20582.900000000001</v>
      </c>
    </row>
    <row r="315" spans="1:7" ht="47.25" outlineLevel="2" x14ac:dyDescent="0.25">
      <c r="A315" s="11" t="s">
        <v>94</v>
      </c>
      <c r="B315" s="19" t="s">
        <v>479</v>
      </c>
      <c r="C315" s="19" t="s">
        <v>481</v>
      </c>
      <c r="D315" s="8">
        <v>600</v>
      </c>
      <c r="E315" s="5">
        <v>20582.900000000001</v>
      </c>
      <c r="F315" s="5">
        <v>20582.900000000001</v>
      </c>
      <c r="G315" s="5">
        <v>20582.900000000001</v>
      </c>
    </row>
    <row r="316" spans="1:7" x14ac:dyDescent="0.25">
      <c r="A316" s="13" t="s">
        <v>90</v>
      </c>
      <c r="B316" s="14" t="s">
        <v>91</v>
      </c>
      <c r="C316" s="9"/>
      <c r="D316" s="10"/>
      <c r="E316" s="10">
        <f>E317+E335+E381+E397+E411</f>
        <v>5703874.2999999998</v>
      </c>
      <c r="F316" s="10">
        <f t="shared" ref="F316:G316" si="120">F317+F335+F381+F397+F411</f>
        <v>5888379.4000000004</v>
      </c>
      <c r="G316" s="10">
        <f t="shared" si="120"/>
        <v>5929823</v>
      </c>
    </row>
    <row r="317" spans="1:7" outlineLevel="1" x14ac:dyDescent="0.25">
      <c r="A317" s="11" t="s">
        <v>92</v>
      </c>
      <c r="B317" s="12" t="s">
        <v>93</v>
      </c>
      <c r="C317" s="12"/>
      <c r="D317" s="8"/>
      <c r="E317" s="67">
        <f>E318</f>
        <v>1957282.6999999997</v>
      </c>
      <c r="F317" s="67">
        <f t="shared" ref="F317:G317" si="121">F318</f>
        <v>2022105.7</v>
      </c>
      <c r="G317" s="67">
        <f t="shared" si="121"/>
        <v>2031537</v>
      </c>
    </row>
    <row r="318" spans="1:7" ht="31.5" outlineLevel="2" x14ac:dyDescent="0.25">
      <c r="A318" s="11" t="s">
        <v>211</v>
      </c>
      <c r="B318" s="12" t="s">
        <v>93</v>
      </c>
      <c r="C318" s="12" t="s">
        <v>212</v>
      </c>
      <c r="D318" s="8"/>
      <c r="E318" s="67">
        <f>E319+E323</f>
        <v>1957282.6999999997</v>
      </c>
      <c r="F318" s="67">
        <f t="shared" ref="F318:G318" si="122">F319+F323</f>
        <v>2022105.7</v>
      </c>
      <c r="G318" s="67">
        <f t="shared" si="122"/>
        <v>2031537</v>
      </c>
    </row>
    <row r="319" spans="1:7" outlineLevel="2" x14ac:dyDescent="0.25">
      <c r="A319" s="11" t="s">
        <v>157</v>
      </c>
      <c r="B319" s="12" t="s">
        <v>93</v>
      </c>
      <c r="C319" s="12" t="s">
        <v>213</v>
      </c>
      <c r="D319" s="8"/>
      <c r="E319" s="67">
        <f>E320</f>
        <v>10106.4</v>
      </c>
      <c r="F319" s="67">
        <f t="shared" ref="F319:G321" si="123">F320</f>
        <v>0</v>
      </c>
      <c r="G319" s="67">
        <f t="shared" si="123"/>
        <v>0</v>
      </c>
    </row>
    <row r="320" spans="1:7" ht="47.25" outlineLevel="2" x14ac:dyDescent="0.25">
      <c r="A320" s="41" t="s">
        <v>214</v>
      </c>
      <c r="B320" s="12" t="s">
        <v>93</v>
      </c>
      <c r="C320" s="12" t="s">
        <v>215</v>
      </c>
      <c r="D320" s="8"/>
      <c r="E320" s="67">
        <f>E321</f>
        <v>10106.4</v>
      </c>
      <c r="F320" s="67">
        <f t="shared" si="123"/>
        <v>0</v>
      </c>
      <c r="G320" s="67">
        <f t="shared" si="123"/>
        <v>0</v>
      </c>
    </row>
    <row r="321" spans="1:7" ht="31.5" outlineLevel="2" x14ac:dyDescent="0.25">
      <c r="A321" s="16" t="s">
        <v>216</v>
      </c>
      <c r="B321" s="12" t="s">
        <v>93</v>
      </c>
      <c r="C321" s="12" t="s">
        <v>217</v>
      </c>
      <c r="D321" s="12"/>
      <c r="E321" s="67">
        <f>E322</f>
        <v>10106.4</v>
      </c>
      <c r="F321" s="67">
        <f t="shared" si="123"/>
        <v>0</v>
      </c>
      <c r="G321" s="67">
        <f t="shared" si="123"/>
        <v>0</v>
      </c>
    </row>
    <row r="322" spans="1:7" ht="47.25" outlineLevel="2" x14ac:dyDescent="0.25">
      <c r="A322" s="16" t="s">
        <v>94</v>
      </c>
      <c r="B322" s="12" t="s">
        <v>93</v>
      </c>
      <c r="C322" s="12" t="s">
        <v>217</v>
      </c>
      <c r="D322" s="12" t="s">
        <v>95</v>
      </c>
      <c r="E322" s="67">
        <f>606.4+9500</f>
        <v>10106.4</v>
      </c>
      <c r="F322" s="5">
        <v>0</v>
      </c>
      <c r="G322" s="5">
        <v>0</v>
      </c>
    </row>
    <row r="323" spans="1:7" outlineLevel="2" x14ac:dyDescent="0.25">
      <c r="A323" s="11" t="s">
        <v>146</v>
      </c>
      <c r="B323" s="12" t="s">
        <v>93</v>
      </c>
      <c r="C323" s="12" t="s">
        <v>218</v>
      </c>
      <c r="D323" s="8"/>
      <c r="E323" s="67">
        <f>E324+E332</f>
        <v>1947176.2999999998</v>
      </c>
      <c r="F323" s="67">
        <f t="shared" ref="F323:G323" si="124">F324+F332</f>
        <v>2022105.7</v>
      </c>
      <c r="G323" s="67">
        <f t="shared" si="124"/>
        <v>2031537</v>
      </c>
    </row>
    <row r="324" spans="1:7" ht="63" outlineLevel="2" x14ac:dyDescent="0.25">
      <c r="A324" s="40" t="s">
        <v>537</v>
      </c>
      <c r="B324" s="12" t="s">
        <v>93</v>
      </c>
      <c r="C324" s="12" t="s">
        <v>219</v>
      </c>
      <c r="D324" s="8"/>
      <c r="E324" s="67">
        <f>E325+E327+E330</f>
        <v>1945800.4</v>
      </c>
      <c r="F324" s="67">
        <f t="shared" ref="F324:G324" si="125">F325+F327+F330</f>
        <v>2020729.8</v>
      </c>
      <c r="G324" s="67">
        <f t="shared" si="125"/>
        <v>2030161.1</v>
      </c>
    </row>
    <row r="325" spans="1:7" ht="47.25" outlineLevel="2" x14ac:dyDescent="0.25">
      <c r="A325" s="7" t="s">
        <v>153</v>
      </c>
      <c r="B325" s="12" t="s">
        <v>93</v>
      </c>
      <c r="C325" s="12" t="s">
        <v>220</v>
      </c>
      <c r="D325" s="8"/>
      <c r="E325" s="67">
        <f>E326</f>
        <v>888230.5</v>
      </c>
      <c r="F325" s="67">
        <f t="shared" ref="F325:G325" si="126">F326</f>
        <v>897966.2</v>
      </c>
      <c r="G325" s="67">
        <f t="shared" si="126"/>
        <v>907397.5</v>
      </c>
    </row>
    <row r="326" spans="1:7" ht="47.25" outlineLevel="2" x14ac:dyDescent="0.25">
      <c r="A326" s="11" t="s">
        <v>94</v>
      </c>
      <c r="B326" s="12" t="s">
        <v>93</v>
      </c>
      <c r="C326" s="12" t="s">
        <v>220</v>
      </c>
      <c r="D326" s="8">
        <v>600</v>
      </c>
      <c r="E326" s="67">
        <v>888230.5</v>
      </c>
      <c r="F326" s="5">
        <v>897966.2</v>
      </c>
      <c r="G326" s="5">
        <v>907397.5</v>
      </c>
    </row>
    <row r="327" spans="1:7" ht="78.75" outlineLevel="2" x14ac:dyDescent="0.25">
      <c r="A327" s="41" t="s">
        <v>221</v>
      </c>
      <c r="B327" s="12" t="s">
        <v>93</v>
      </c>
      <c r="C327" s="12" t="s">
        <v>222</v>
      </c>
      <c r="D327" s="8"/>
      <c r="E327" s="67">
        <f>E328+E329</f>
        <v>19200</v>
      </c>
      <c r="F327" s="67">
        <f t="shared" ref="F327:G327" si="127">F328+F329</f>
        <v>19200</v>
      </c>
      <c r="G327" s="67">
        <f t="shared" si="127"/>
        <v>19200</v>
      </c>
    </row>
    <row r="328" spans="1:7" ht="47.25" outlineLevel="2" x14ac:dyDescent="0.25">
      <c r="A328" s="11" t="s">
        <v>94</v>
      </c>
      <c r="B328" s="12" t="s">
        <v>93</v>
      </c>
      <c r="C328" s="12" t="s">
        <v>222</v>
      </c>
      <c r="D328" s="8">
        <v>600</v>
      </c>
      <c r="E328" s="67">
        <f>1152+8416.8</f>
        <v>9568.7999999999993</v>
      </c>
      <c r="F328" s="5">
        <f>1152+8416.8</f>
        <v>9568.7999999999993</v>
      </c>
      <c r="G328" s="5">
        <f>1152+8416.8</f>
        <v>9568.7999999999993</v>
      </c>
    </row>
    <row r="329" spans="1:7" outlineLevel="2" x14ac:dyDescent="0.25">
      <c r="A329" s="16" t="s">
        <v>33</v>
      </c>
      <c r="B329" s="12" t="s">
        <v>93</v>
      </c>
      <c r="C329" s="12" t="s">
        <v>222</v>
      </c>
      <c r="D329" s="8">
        <v>800</v>
      </c>
      <c r="E329" s="67">
        <v>9631.2000000000007</v>
      </c>
      <c r="F329" s="5">
        <v>9631.2000000000007</v>
      </c>
      <c r="G329" s="5">
        <v>9631.2000000000007</v>
      </c>
    </row>
    <row r="330" spans="1:7" ht="204.75" outlineLevel="2" x14ac:dyDescent="0.25">
      <c r="A330" s="41" t="s">
        <v>223</v>
      </c>
      <c r="B330" s="12" t="s">
        <v>93</v>
      </c>
      <c r="C330" s="12" t="s">
        <v>224</v>
      </c>
      <c r="D330" s="8"/>
      <c r="E330" s="67">
        <f t="shared" ref="E330:G330" si="128">E331</f>
        <v>1038369.9</v>
      </c>
      <c r="F330" s="67">
        <f t="shared" si="128"/>
        <v>1103563.6000000001</v>
      </c>
      <c r="G330" s="67">
        <f t="shared" si="128"/>
        <v>1103563.6000000001</v>
      </c>
    </row>
    <row r="331" spans="1:7" ht="47.25" outlineLevel="2" x14ac:dyDescent="0.25">
      <c r="A331" s="11" t="s">
        <v>94</v>
      </c>
      <c r="B331" s="12" t="s">
        <v>93</v>
      </c>
      <c r="C331" s="12" t="s">
        <v>224</v>
      </c>
      <c r="D331" s="12" t="s">
        <v>95</v>
      </c>
      <c r="E331" s="67">
        <v>1038369.9</v>
      </c>
      <c r="F331" s="5">
        <v>1103563.6000000001</v>
      </c>
      <c r="G331" s="5">
        <v>1103563.6000000001</v>
      </c>
    </row>
    <row r="332" spans="1:7" ht="63" outlineLevel="2" x14ac:dyDescent="0.25">
      <c r="A332" s="41" t="s">
        <v>522</v>
      </c>
      <c r="B332" s="12" t="s">
        <v>93</v>
      </c>
      <c r="C332" s="12" t="s">
        <v>225</v>
      </c>
      <c r="D332" s="12"/>
      <c r="E332" s="67">
        <f>E333</f>
        <v>1375.9</v>
      </c>
      <c r="F332" s="67">
        <f t="shared" ref="F332:G333" si="129">F333</f>
        <v>1375.9</v>
      </c>
      <c r="G332" s="67">
        <f t="shared" si="129"/>
        <v>1375.9</v>
      </c>
    </row>
    <row r="333" spans="1:7" ht="47.25" outlineLevel="2" x14ac:dyDescent="0.25">
      <c r="A333" s="42" t="s">
        <v>226</v>
      </c>
      <c r="B333" s="44" t="s">
        <v>93</v>
      </c>
      <c r="C333" s="43" t="s">
        <v>227</v>
      </c>
      <c r="D333" s="44"/>
      <c r="E333" s="67">
        <f>E334</f>
        <v>1375.9</v>
      </c>
      <c r="F333" s="67">
        <f t="shared" si="129"/>
        <v>1375.9</v>
      </c>
      <c r="G333" s="67">
        <f t="shared" si="129"/>
        <v>1375.9</v>
      </c>
    </row>
    <row r="334" spans="1:7" ht="47.25" outlineLevel="2" x14ac:dyDescent="0.25">
      <c r="A334" s="11" t="s">
        <v>94</v>
      </c>
      <c r="B334" s="44" t="s">
        <v>93</v>
      </c>
      <c r="C334" s="43" t="s">
        <v>227</v>
      </c>
      <c r="D334" s="44">
        <v>600</v>
      </c>
      <c r="E334" s="67">
        <v>1375.9</v>
      </c>
      <c r="F334" s="5">
        <v>1375.9</v>
      </c>
      <c r="G334" s="5">
        <v>1375.9</v>
      </c>
    </row>
    <row r="335" spans="1:7" outlineLevel="1" x14ac:dyDescent="0.25">
      <c r="A335" s="11" t="s">
        <v>228</v>
      </c>
      <c r="B335" s="12" t="s">
        <v>229</v>
      </c>
      <c r="C335" s="12"/>
      <c r="D335" s="8"/>
      <c r="E335" s="67">
        <f>E336</f>
        <v>3001299</v>
      </c>
      <c r="F335" s="67">
        <f t="shared" ref="F335:G335" si="130">F336</f>
        <v>3109457.0000000005</v>
      </c>
      <c r="G335" s="67">
        <f t="shared" si="130"/>
        <v>3117523.7</v>
      </c>
    </row>
    <row r="336" spans="1:7" ht="31.5" outlineLevel="2" x14ac:dyDescent="0.25">
      <c r="A336" s="11" t="s">
        <v>211</v>
      </c>
      <c r="B336" s="12" t="s">
        <v>229</v>
      </c>
      <c r="C336" s="12" t="s">
        <v>212</v>
      </c>
      <c r="D336" s="8"/>
      <c r="E336" s="67">
        <f>E337+E348+E344</f>
        <v>3001299</v>
      </c>
      <c r="F336" s="67">
        <f t="shared" ref="F336:G336" si="131">F337+F348+F344</f>
        <v>3109457.0000000005</v>
      </c>
      <c r="G336" s="67">
        <f t="shared" si="131"/>
        <v>3117523.7</v>
      </c>
    </row>
    <row r="337" spans="1:7" outlineLevel="2" x14ac:dyDescent="0.25">
      <c r="A337" s="11" t="s">
        <v>230</v>
      </c>
      <c r="B337" s="12" t="s">
        <v>229</v>
      </c>
      <c r="C337" s="12" t="s">
        <v>231</v>
      </c>
      <c r="D337" s="8"/>
      <c r="E337" s="67">
        <f>E338+E341</f>
        <v>643480.69999999995</v>
      </c>
      <c r="F337" s="67">
        <f t="shared" ref="F337:G337" si="132">F338+F341</f>
        <v>644885.4</v>
      </c>
      <c r="G337" s="67">
        <f t="shared" si="132"/>
        <v>645868.30000000005</v>
      </c>
    </row>
    <row r="338" spans="1:7" ht="31.5" outlineLevel="2" x14ac:dyDescent="0.25">
      <c r="A338" s="41" t="s">
        <v>546</v>
      </c>
      <c r="B338" s="12" t="s">
        <v>229</v>
      </c>
      <c r="C338" s="12" t="s">
        <v>397</v>
      </c>
      <c r="D338" s="8"/>
      <c r="E338" s="67">
        <f>E339</f>
        <v>7762</v>
      </c>
      <c r="F338" s="67">
        <f t="shared" ref="F338:G339" si="133">F339</f>
        <v>9382.7000000000007</v>
      </c>
      <c r="G338" s="67">
        <f t="shared" si="133"/>
        <v>9382.7000000000007</v>
      </c>
    </row>
    <row r="339" spans="1:7" ht="78.75" outlineLevel="2" x14ac:dyDescent="0.25">
      <c r="A339" s="41" t="s">
        <v>232</v>
      </c>
      <c r="B339" s="12" t="s">
        <v>229</v>
      </c>
      <c r="C339" s="12" t="s">
        <v>233</v>
      </c>
      <c r="D339" s="8"/>
      <c r="E339" s="67">
        <f>E340</f>
        <v>7762</v>
      </c>
      <c r="F339" s="67">
        <f t="shared" si="133"/>
        <v>9382.7000000000007</v>
      </c>
      <c r="G339" s="67">
        <f t="shared" si="133"/>
        <v>9382.7000000000007</v>
      </c>
    </row>
    <row r="340" spans="1:7" ht="47.25" outlineLevel="2" x14ac:dyDescent="0.25">
      <c r="A340" s="16" t="s">
        <v>94</v>
      </c>
      <c r="B340" s="12" t="s">
        <v>229</v>
      </c>
      <c r="C340" s="12" t="s">
        <v>233</v>
      </c>
      <c r="D340" s="8">
        <v>600</v>
      </c>
      <c r="E340" s="67">
        <f>7529.1+232.9</f>
        <v>7762</v>
      </c>
      <c r="F340" s="5">
        <f>7037+2345.7</f>
        <v>9382.7000000000007</v>
      </c>
      <c r="G340" s="5">
        <f>F340</f>
        <v>9382.7000000000007</v>
      </c>
    </row>
    <row r="341" spans="1:7" outlineLevel="2" x14ac:dyDescent="0.25">
      <c r="A341" s="16" t="s">
        <v>234</v>
      </c>
      <c r="B341" s="12" t="s">
        <v>229</v>
      </c>
      <c r="C341" s="12" t="s">
        <v>398</v>
      </c>
      <c r="D341" s="8"/>
      <c r="E341" s="67">
        <f>E342</f>
        <v>635718.69999999995</v>
      </c>
      <c r="F341" s="67">
        <f t="shared" ref="F341:G342" si="134">F342</f>
        <v>635502.70000000007</v>
      </c>
      <c r="G341" s="67">
        <f t="shared" si="134"/>
        <v>636485.60000000009</v>
      </c>
    </row>
    <row r="342" spans="1:7" ht="63" outlineLevel="2" x14ac:dyDescent="0.25">
      <c r="A342" s="37" t="s">
        <v>235</v>
      </c>
      <c r="B342" s="12" t="s">
        <v>229</v>
      </c>
      <c r="C342" s="12" t="s">
        <v>236</v>
      </c>
      <c r="D342" s="8"/>
      <c r="E342" s="67">
        <f>E343</f>
        <v>635718.69999999995</v>
      </c>
      <c r="F342" s="67">
        <f t="shared" si="134"/>
        <v>635502.70000000007</v>
      </c>
      <c r="G342" s="67">
        <f t="shared" si="134"/>
        <v>636485.60000000009</v>
      </c>
    </row>
    <row r="343" spans="1:7" outlineLevel="2" x14ac:dyDescent="0.25">
      <c r="A343" s="7" t="s">
        <v>33</v>
      </c>
      <c r="B343" s="12" t="s">
        <v>229</v>
      </c>
      <c r="C343" s="12" t="s">
        <v>236</v>
      </c>
      <c r="D343" s="8">
        <v>800</v>
      </c>
      <c r="E343" s="67">
        <f>43327.7+592391</f>
        <v>635718.69999999995</v>
      </c>
      <c r="F343" s="5">
        <f>44825.4+590677.3</f>
        <v>635502.70000000007</v>
      </c>
      <c r="G343" s="5">
        <f>45808.3+590677.3</f>
        <v>636485.60000000009</v>
      </c>
    </row>
    <row r="344" spans="1:7" outlineLevel="2" x14ac:dyDescent="0.25">
      <c r="A344" s="11" t="s">
        <v>157</v>
      </c>
      <c r="B344" s="12" t="s">
        <v>229</v>
      </c>
      <c r="C344" s="12" t="s">
        <v>213</v>
      </c>
      <c r="D344" s="8"/>
      <c r="E344" s="67">
        <f>E345</f>
        <v>2127.6999999999998</v>
      </c>
      <c r="F344" s="67">
        <f t="shared" ref="F344:G346" si="135">F345</f>
        <v>2127.6999999999998</v>
      </c>
      <c r="G344" s="67">
        <f t="shared" si="135"/>
        <v>2127.6999999999998</v>
      </c>
    </row>
    <row r="345" spans="1:7" ht="47.25" outlineLevel="2" x14ac:dyDescent="0.25">
      <c r="A345" s="41" t="s">
        <v>214</v>
      </c>
      <c r="B345" s="12" t="s">
        <v>229</v>
      </c>
      <c r="C345" s="12" t="s">
        <v>215</v>
      </c>
      <c r="D345" s="8"/>
      <c r="E345" s="67">
        <f>E346</f>
        <v>2127.6999999999998</v>
      </c>
      <c r="F345" s="67">
        <f t="shared" si="135"/>
        <v>2127.6999999999998</v>
      </c>
      <c r="G345" s="67">
        <f t="shared" si="135"/>
        <v>2127.6999999999998</v>
      </c>
    </row>
    <row r="346" spans="1:7" ht="47.25" outlineLevel="2" x14ac:dyDescent="0.25">
      <c r="A346" s="41" t="s">
        <v>237</v>
      </c>
      <c r="B346" s="12" t="s">
        <v>229</v>
      </c>
      <c r="C346" s="12" t="s">
        <v>238</v>
      </c>
      <c r="D346" s="12"/>
      <c r="E346" s="67">
        <f>E347</f>
        <v>2127.6999999999998</v>
      </c>
      <c r="F346" s="67">
        <f t="shared" si="135"/>
        <v>2127.6999999999998</v>
      </c>
      <c r="G346" s="67">
        <f t="shared" si="135"/>
        <v>2127.6999999999998</v>
      </c>
    </row>
    <row r="347" spans="1:7" ht="47.25" outlineLevel="2" x14ac:dyDescent="0.25">
      <c r="A347" s="11" t="s">
        <v>94</v>
      </c>
      <c r="B347" s="12" t="s">
        <v>229</v>
      </c>
      <c r="C347" s="12" t="s">
        <v>238</v>
      </c>
      <c r="D347" s="12" t="s">
        <v>95</v>
      </c>
      <c r="E347" s="67">
        <f>127.7+2000</f>
        <v>2127.6999999999998</v>
      </c>
      <c r="F347" s="5">
        <f>127.7+2000</f>
        <v>2127.6999999999998</v>
      </c>
      <c r="G347" s="5">
        <f>127.7+2000</f>
        <v>2127.6999999999998</v>
      </c>
    </row>
    <row r="348" spans="1:7" outlineLevel="2" x14ac:dyDescent="0.25">
      <c r="A348" s="11" t="s">
        <v>146</v>
      </c>
      <c r="B348" s="12" t="s">
        <v>229</v>
      </c>
      <c r="C348" s="12" t="s">
        <v>218</v>
      </c>
      <c r="D348" s="12"/>
      <c r="E348" s="67">
        <f>E349+E372</f>
        <v>2355690.5999999996</v>
      </c>
      <c r="F348" s="67">
        <f>F349+F372</f>
        <v>2462443.9000000004</v>
      </c>
      <c r="G348" s="67">
        <f>G349+G372</f>
        <v>2469527.7000000002</v>
      </c>
    </row>
    <row r="349" spans="1:7" ht="63" outlineLevel="2" x14ac:dyDescent="0.25">
      <c r="A349" s="40" t="s">
        <v>537</v>
      </c>
      <c r="B349" s="12" t="s">
        <v>229</v>
      </c>
      <c r="C349" s="12" t="s">
        <v>219</v>
      </c>
      <c r="D349" s="8"/>
      <c r="E349" s="67">
        <f>E350+E352+E354+E356+E358+E360+E362+E364+E366+E368+E370</f>
        <v>2348913.4999999995</v>
      </c>
      <c r="F349" s="67">
        <f t="shared" ref="F349:G349" si="136">F350+F352+F354+F356+F358+F360+F362+F364+F366+F368+F370</f>
        <v>2455666.8000000003</v>
      </c>
      <c r="G349" s="67">
        <f t="shared" si="136"/>
        <v>2462750.6</v>
      </c>
    </row>
    <row r="350" spans="1:7" ht="63" outlineLevel="2" x14ac:dyDescent="0.25">
      <c r="A350" s="41" t="s">
        <v>239</v>
      </c>
      <c r="B350" s="12" t="s">
        <v>229</v>
      </c>
      <c r="C350" s="12" t="s">
        <v>240</v>
      </c>
      <c r="D350" s="8"/>
      <c r="E350" s="67">
        <f>E351</f>
        <v>162787.79999999999</v>
      </c>
      <c r="F350" s="67">
        <f t="shared" ref="F350:G350" si="137">F351</f>
        <v>162787.79999999999</v>
      </c>
      <c r="G350" s="67">
        <f t="shared" si="137"/>
        <v>162787.79999999999</v>
      </c>
    </row>
    <row r="351" spans="1:7" ht="47.25" outlineLevel="2" x14ac:dyDescent="0.25">
      <c r="A351" s="11" t="s">
        <v>94</v>
      </c>
      <c r="B351" s="12" t="s">
        <v>229</v>
      </c>
      <c r="C351" s="12" t="s">
        <v>240</v>
      </c>
      <c r="D351" s="8">
        <v>600</v>
      </c>
      <c r="E351" s="67">
        <v>162787.79999999999</v>
      </c>
      <c r="F351" s="5">
        <v>162787.79999999999</v>
      </c>
      <c r="G351" s="5">
        <v>162787.79999999999</v>
      </c>
    </row>
    <row r="352" spans="1:7" ht="63" outlineLevel="2" x14ac:dyDescent="0.25">
      <c r="A352" s="41" t="s">
        <v>241</v>
      </c>
      <c r="B352" s="12" t="s">
        <v>229</v>
      </c>
      <c r="C352" s="19" t="s">
        <v>242</v>
      </c>
      <c r="D352" s="45"/>
      <c r="E352" s="67">
        <f>E353</f>
        <v>35454.1</v>
      </c>
      <c r="F352" s="67">
        <f t="shared" ref="F352:G352" si="138">F353</f>
        <v>35454.1</v>
      </c>
      <c r="G352" s="67">
        <f t="shared" si="138"/>
        <v>35454.1</v>
      </c>
    </row>
    <row r="353" spans="1:7" ht="47.25" outlineLevel="2" x14ac:dyDescent="0.25">
      <c r="A353" s="11" t="s">
        <v>94</v>
      </c>
      <c r="B353" s="12" t="s">
        <v>229</v>
      </c>
      <c r="C353" s="19" t="s">
        <v>242</v>
      </c>
      <c r="D353" s="20">
        <v>600</v>
      </c>
      <c r="E353" s="67">
        <v>35454.1</v>
      </c>
      <c r="F353" s="5">
        <v>35454.1</v>
      </c>
      <c r="G353" s="5">
        <v>35454.1</v>
      </c>
    </row>
    <row r="354" spans="1:7" ht="47.25" outlineLevel="2" x14ac:dyDescent="0.25">
      <c r="A354" s="7" t="s">
        <v>153</v>
      </c>
      <c r="B354" s="12" t="s">
        <v>229</v>
      </c>
      <c r="C354" s="12" t="s">
        <v>220</v>
      </c>
      <c r="D354" s="8"/>
      <c r="E354" s="67">
        <f>E355</f>
        <v>360229.6</v>
      </c>
      <c r="F354" s="67">
        <f t="shared" ref="F354:G354" si="139">F355</f>
        <v>367550.9</v>
      </c>
      <c r="G354" s="67">
        <f t="shared" si="139"/>
        <v>374634.7</v>
      </c>
    </row>
    <row r="355" spans="1:7" ht="47.25" outlineLevel="2" x14ac:dyDescent="0.25">
      <c r="A355" s="11" t="s">
        <v>94</v>
      </c>
      <c r="B355" s="12" t="s">
        <v>229</v>
      </c>
      <c r="C355" s="12" t="s">
        <v>220</v>
      </c>
      <c r="D355" s="8">
        <v>600</v>
      </c>
      <c r="E355" s="67">
        <f>360069.6+160</f>
        <v>360229.6</v>
      </c>
      <c r="F355" s="5">
        <v>367550.9</v>
      </c>
      <c r="G355" s="5">
        <v>374634.7</v>
      </c>
    </row>
    <row r="356" spans="1:7" ht="47.25" outlineLevel="2" x14ac:dyDescent="0.25">
      <c r="A356" s="41" t="s">
        <v>243</v>
      </c>
      <c r="B356" s="12" t="s">
        <v>229</v>
      </c>
      <c r="C356" s="12" t="s">
        <v>244</v>
      </c>
      <c r="D356" s="8"/>
      <c r="E356" s="67">
        <f>E357</f>
        <v>73083.399999999994</v>
      </c>
      <c r="F356" s="67">
        <f t="shared" ref="F356:G356" si="140">F357</f>
        <v>73083.399999999994</v>
      </c>
      <c r="G356" s="67">
        <f t="shared" si="140"/>
        <v>73083.399999999994</v>
      </c>
    </row>
    <row r="357" spans="1:7" ht="47.25" outlineLevel="2" x14ac:dyDescent="0.25">
      <c r="A357" s="11" t="s">
        <v>94</v>
      </c>
      <c r="B357" s="12" t="s">
        <v>229</v>
      </c>
      <c r="C357" s="12" t="s">
        <v>244</v>
      </c>
      <c r="D357" s="8">
        <v>600</v>
      </c>
      <c r="E357" s="67">
        <v>73083.399999999994</v>
      </c>
      <c r="F357" s="5">
        <v>73083.399999999994</v>
      </c>
      <c r="G357" s="5">
        <v>73083.399999999994</v>
      </c>
    </row>
    <row r="358" spans="1:7" ht="63" outlineLevel="2" x14ac:dyDescent="0.25">
      <c r="A358" s="41" t="s">
        <v>245</v>
      </c>
      <c r="B358" s="12" t="s">
        <v>229</v>
      </c>
      <c r="C358" s="19" t="s">
        <v>246</v>
      </c>
      <c r="D358" s="45"/>
      <c r="E358" s="67">
        <f>E359</f>
        <v>1000</v>
      </c>
      <c r="F358" s="67">
        <f t="shared" ref="F358:G358" si="141">F359</f>
        <v>1000</v>
      </c>
      <c r="G358" s="67">
        <f t="shared" si="141"/>
        <v>1000</v>
      </c>
    </row>
    <row r="359" spans="1:7" ht="47.25" outlineLevel="2" x14ac:dyDescent="0.25">
      <c r="A359" s="11" t="s">
        <v>94</v>
      </c>
      <c r="B359" s="12" t="s">
        <v>229</v>
      </c>
      <c r="C359" s="19" t="s">
        <v>246</v>
      </c>
      <c r="D359" s="20">
        <v>600</v>
      </c>
      <c r="E359" s="67">
        <v>1000</v>
      </c>
      <c r="F359" s="5">
        <v>1000</v>
      </c>
      <c r="G359" s="5">
        <v>1000</v>
      </c>
    </row>
    <row r="360" spans="1:7" ht="78.75" outlineLevel="2" x14ac:dyDescent="0.25">
      <c r="A360" s="41" t="s">
        <v>247</v>
      </c>
      <c r="B360" s="12" t="s">
        <v>229</v>
      </c>
      <c r="C360" s="19" t="s">
        <v>248</v>
      </c>
      <c r="D360" s="20"/>
      <c r="E360" s="67">
        <f>E361</f>
        <v>6926.6</v>
      </c>
      <c r="F360" s="67">
        <f t="shared" ref="F360:G360" si="142">F361</f>
        <v>7259.4000000000005</v>
      </c>
      <c r="G360" s="67">
        <f t="shared" si="142"/>
        <v>7259.4000000000005</v>
      </c>
    </row>
    <row r="361" spans="1:7" ht="47.25" outlineLevel="2" x14ac:dyDescent="0.25">
      <c r="A361" s="11" t="s">
        <v>94</v>
      </c>
      <c r="B361" s="12" t="s">
        <v>229</v>
      </c>
      <c r="C361" s="19" t="s">
        <v>248</v>
      </c>
      <c r="D361" s="20">
        <v>600</v>
      </c>
      <c r="E361" s="67">
        <f>415.6+6510.9+0.1</f>
        <v>6926.6</v>
      </c>
      <c r="F361" s="5">
        <f>435.6+6823.8</f>
        <v>7259.4000000000005</v>
      </c>
      <c r="G361" s="5">
        <f>435.6+6823.8</f>
        <v>7259.4000000000005</v>
      </c>
    </row>
    <row r="362" spans="1:7" ht="141.75" outlineLevel="2" x14ac:dyDescent="0.25">
      <c r="A362" s="41" t="s">
        <v>249</v>
      </c>
      <c r="B362" s="12" t="s">
        <v>229</v>
      </c>
      <c r="C362" s="46" t="s">
        <v>250</v>
      </c>
      <c r="D362" s="4"/>
      <c r="E362" s="67">
        <f>E363</f>
        <v>124445.2</v>
      </c>
      <c r="F362" s="67">
        <f t="shared" ref="F362:G362" si="143">F363</f>
        <v>124445.2</v>
      </c>
      <c r="G362" s="67">
        <f t="shared" si="143"/>
        <v>124445.2</v>
      </c>
    </row>
    <row r="363" spans="1:7" ht="47.25" outlineLevel="2" x14ac:dyDescent="0.25">
      <c r="A363" s="11" t="s">
        <v>94</v>
      </c>
      <c r="B363" s="12" t="s">
        <v>229</v>
      </c>
      <c r="C363" s="46" t="s">
        <v>250</v>
      </c>
      <c r="D363" s="4">
        <v>600</v>
      </c>
      <c r="E363" s="67">
        <v>124445.2</v>
      </c>
      <c r="F363" s="5">
        <v>124445.2</v>
      </c>
      <c r="G363" s="5">
        <v>124445.2</v>
      </c>
    </row>
    <row r="364" spans="1:7" ht="157.5" outlineLevel="2" x14ac:dyDescent="0.25">
      <c r="A364" s="41" t="s">
        <v>251</v>
      </c>
      <c r="B364" s="12" t="s">
        <v>229</v>
      </c>
      <c r="C364" s="46" t="s">
        <v>252</v>
      </c>
      <c r="D364" s="4"/>
      <c r="E364" s="67">
        <f>E365</f>
        <v>8315.2000000000007</v>
      </c>
      <c r="F364" s="67">
        <f t="shared" ref="F364:G364" si="144">F365</f>
        <v>9623.7999999999993</v>
      </c>
      <c r="G364" s="67">
        <f t="shared" si="144"/>
        <v>9623.7999999999993</v>
      </c>
    </row>
    <row r="365" spans="1:7" ht="47.25" outlineLevel="2" x14ac:dyDescent="0.25">
      <c r="A365" s="11" t="s">
        <v>94</v>
      </c>
      <c r="B365" s="12" t="s">
        <v>229</v>
      </c>
      <c r="C365" s="46" t="s">
        <v>252</v>
      </c>
      <c r="D365" s="4">
        <v>600</v>
      </c>
      <c r="E365" s="67">
        <v>8315.2000000000007</v>
      </c>
      <c r="F365" s="5">
        <v>9623.7999999999993</v>
      </c>
      <c r="G365" s="5">
        <v>9623.7999999999993</v>
      </c>
    </row>
    <row r="366" spans="1:7" ht="94.5" outlineLevel="2" x14ac:dyDescent="0.25">
      <c r="A366" s="41" t="s">
        <v>253</v>
      </c>
      <c r="B366" s="12" t="s">
        <v>229</v>
      </c>
      <c r="C366" s="12" t="s">
        <v>254</v>
      </c>
      <c r="D366" s="8"/>
      <c r="E366" s="67">
        <f>E367</f>
        <v>183.8</v>
      </c>
      <c r="F366" s="67">
        <f t="shared" ref="F366:G366" si="145">F367</f>
        <v>183.8</v>
      </c>
      <c r="G366" s="67">
        <f t="shared" si="145"/>
        <v>183.8</v>
      </c>
    </row>
    <row r="367" spans="1:7" ht="47.25" outlineLevel="2" x14ac:dyDescent="0.25">
      <c r="A367" s="16" t="s">
        <v>94</v>
      </c>
      <c r="B367" s="12" t="s">
        <v>229</v>
      </c>
      <c r="C367" s="12" t="s">
        <v>254</v>
      </c>
      <c r="D367" s="8">
        <v>600</v>
      </c>
      <c r="E367" s="67">
        <v>183.8</v>
      </c>
      <c r="F367" s="5">
        <v>183.8</v>
      </c>
      <c r="G367" s="5">
        <v>183.8</v>
      </c>
    </row>
    <row r="368" spans="1:7" ht="204.75" outlineLevel="2" x14ac:dyDescent="0.25">
      <c r="A368" s="41" t="s">
        <v>223</v>
      </c>
      <c r="B368" s="12" t="s">
        <v>229</v>
      </c>
      <c r="C368" s="12" t="s">
        <v>224</v>
      </c>
      <c r="D368" s="12"/>
      <c r="E368" s="67">
        <f>E369</f>
        <v>1557554.9</v>
      </c>
      <c r="F368" s="67">
        <f t="shared" ref="F368:G368" si="146">F369</f>
        <v>1655345.5</v>
      </c>
      <c r="G368" s="67">
        <f t="shared" si="146"/>
        <v>1655345.5</v>
      </c>
    </row>
    <row r="369" spans="1:7" ht="47.25" outlineLevel="2" x14ac:dyDescent="0.25">
      <c r="A369" s="11" t="s">
        <v>94</v>
      </c>
      <c r="B369" s="12" t="s">
        <v>229</v>
      </c>
      <c r="C369" s="12" t="s">
        <v>224</v>
      </c>
      <c r="D369" s="12" t="s">
        <v>95</v>
      </c>
      <c r="E369" s="67">
        <v>1557554.9</v>
      </c>
      <c r="F369" s="5">
        <f>1655345.4+0.1</f>
        <v>1655345.5</v>
      </c>
      <c r="G369" s="5">
        <f>1655345.4+0.1</f>
        <v>1655345.5</v>
      </c>
    </row>
    <row r="370" spans="1:7" ht="189" outlineLevel="2" x14ac:dyDescent="0.25">
      <c r="A370" s="41" t="s">
        <v>255</v>
      </c>
      <c r="B370" s="12" t="s">
        <v>229</v>
      </c>
      <c r="C370" s="12" t="s">
        <v>256</v>
      </c>
      <c r="D370" s="12"/>
      <c r="E370" s="67">
        <f>E371</f>
        <v>18932.900000000001</v>
      </c>
      <c r="F370" s="67">
        <f t="shared" ref="F370:G370" si="147">F371</f>
        <v>18932.900000000001</v>
      </c>
      <c r="G370" s="67">
        <f t="shared" si="147"/>
        <v>18932.900000000001</v>
      </c>
    </row>
    <row r="371" spans="1:7" ht="47.25" outlineLevel="2" x14ac:dyDescent="0.25">
      <c r="A371" s="11" t="s">
        <v>94</v>
      </c>
      <c r="B371" s="12" t="s">
        <v>229</v>
      </c>
      <c r="C371" s="12" t="s">
        <v>256</v>
      </c>
      <c r="D371" s="12" t="s">
        <v>95</v>
      </c>
      <c r="E371" s="67">
        <v>18932.900000000001</v>
      </c>
      <c r="F371" s="5">
        <v>18932.900000000001</v>
      </c>
      <c r="G371" s="5">
        <v>18932.900000000001</v>
      </c>
    </row>
    <row r="372" spans="1:7" ht="63" outlineLevel="2" x14ac:dyDescent="0.25">
      <c r="A372" s="41" t="s">
        <v>522</v>
      </c>
      <c r="B372" s="12" t="s">
        <v>229</v>
      </c>
      <c r="C372" s="12" t="s">
        <v>225</v>
      </c>
      <c r="D372" s="8"/>
      <c r="E372" s="67">
        <f>E373+E375+E377+E379</f>
        <v>6777.1</v>
      </c>
      <c r="F372" s="67">
        <f t="shared" ref="F372:G372" si="148">F373+F375+F377+F379</f>
        <v>6777.1</v>
      </c>
      <c r="G372" s="67">
        <f t="shared" si="148"/>
        <v>6777.1</v>
      </c>
    </row>
    <row r="373" spans="1:7" ht="31.5" outlineLevel="2" x14ac:dyDescent="0.25">
      <c r="A373" s="37" t="s">
        <v>257</v>
      </c>
      <c r="B373" s="19" t="s">
        <v>229</v>
      </c>
      <c r="C373" s="19" t="s">
        <v>258</v>
      </c>
      <c r="D373" s="20"/>
      <c r="E373" s="67">
        <f>E374</f>
        <v>813.7</v>
      </c>
      <c r="F373" s="67">
        <f t="shared" ref="F373:G373" si="149">F374</f>
        <v>813.7</v>
      </c>
      <c r="G373" s="67">
        <f t="shared" si="149"/>
        <v>813.7</v>
      </c>
    </row>
    <row r="374" spans="1:7" ht="47.25" outlineLevel="2" x14ac:dyDescent="0.25">
      <c r="A374" s="11" t="s">
        <v>94</v>
      </c>
      <c r="B374" s="19" t="s">
        <v>229</v>
      </c>
      <c r="C374" s="19" t="s">
        <v>258</v>
      </c>
      <c r="D374" s="20">
        <v>600</v>
      </c>
      <c r="E374" s="67">
        <v>813.7</v>
      </c>
      <c r="F374" s="5">
        <v>813.7</v>
      </c>
      <c r="G374" s="5">
        <v>813.7</v>
      </c>
    </row>
    <row r="375" spans="1:7" ht="47.25" outlineLevel="2" x14ac:dyDescent="0.25">
      <c r="A375" s="25" t="s">
        <v>259</v>
      </c>
      <c r="B375" s="12" t="s">
        <v>229</v>
      </c>
      <c r="C375" s="19" t="s">
        <v>260</v>
      </c>
      <c r="D375" s="45"/>
      <c r="E375" s="67">
        <f>E376</f>
        <v>624</v>
      </c>
      <c r="F375" s="67">
        <f t="shared" ref="F375:G375" si="150">F376</f>
        <v>624</v>
      </c>
      <c r="G375" s="67">
        <f t="shared" si="150"/>
        <v>624</v>
      </c>
    </row>
    <row r="376" spans="1:7" ht="47.25" outlineLevel="2" x14ac:dyDescent="0.25">
      <c r="A376" s="11" t="s">
        <v>94</v>
      </c>
      <c r="B376" s="12" t="s">
        <v>229</v>
      </c>
      <c r="C376" s="19" t="s">
        <v>260</v>
      </c>
      <c r="D376" s="20">
        <v>600</v>
      </c>
      <c r="E376" s="67">
        <v>624</v>
      </c>
      <c r="F376" s="5">
        <v>624</v>
      </c>
      <c r="G376" s="5">
        <v>624</v>
      </c>
    </row>
    <row r="377" spans="1:7" ht="47.25" outlineLevel="2" x14ac:dyDescent="0.25">
      <c r="A377" s="25" t="s">
        <v>261</v>
      </c>
      <c r="B377" s="19" t="s">
        <v>229</v>
      </c>
      <c r="C377" s="19" t="s">
        <v>227</v>
      </c>
      <c r="D377" s="20"/>
      <c r="E377" s="67">
        <f>E378</f>
        <v>2539.4</v>
      </c>
      <c r="F377" s="67">
        <f t="shared" ref="F377:G377" si="151">F378</f>
        <v>2539.4</v>
      </c>
      <c r="G377" s="67">
        <f t="shared" si="151"/>
        <v>2539.4</v>
      </c>
    </row>
    <row r="378" spans="1:7" ht="47.25" outlineLevel="2" x14ac:dyDescent="0.25">
      <c r="A378" s="11" t="s">
        <v>94</v>
      </c>
      <c r="B378" s="19" t="s">
        <v>229</v>
      </c>
      <c r="C378" s="19" t="s">
        <v>227</v>
      </c>
      <c r="D378" s="20">
        <v>600</v>
      </c>
      <c r="E378" s="67">
        <v>2539.4</v>
      </c>
      <c r="F378" s="5">
        <v>2539.4</v>
      </c>
      <c r="G378" s="5">
        <v>2539.4</v>
      </c>
    </row>
    <row r="379" spans="1:7" ht="126" outlineLevel="2" x14ac:dyDescent="0.25">
      <c r="A379" s="41" t="s">
        <v>262</v>
      </c>
      <c r="B379" s="19" t="s">
        <v>229</v>
      </c>
      <c r="C379" s="19" t="s">
        <v>263</v>
      </c>
      <c r="D379" s="20"/>
      <c r="E379" s="67">
        <f>E380</f>
        <v>2800</v>
      </c>
      <c r="F379" s="67">
        <f t="shared" ref="F379:G379" si="152">F380</f>
        <v>2800</v>
      </c>
      <c r="G379" s="67">
        <f t="shared" si="152"/>
        <v>2800</v>
      </c>
    </row>
    <row r="380" spans="1:7" ht="31.5" outlineLevel="2" x14ac:dyDescent="0.25">
      <c r="A380" s="11" t="s">
        <v>20</v>
      </c>
      <c r="B380" s="19" t="s">
        <v>229</v>
      </c>
      <c r="C380" s="19" t="s">
        <v>263</v>
      </c>
      <c r="D380" s="20">
        <v>300</v>
      </c>
      <c r="E380" s="67">
        <v>2800</v>
      </c>
      <c r="F380" s="5">
        <v>2800</v>
      </c>
      <c r="G380" s="5">
        <v>2800</v>
      </c>
    </row>
    <row r="381" spans="1:7" outlineLevel="1" x14ac:dyDescent="0.25">
      <c r="A381" s="11" t="s">
        <v>264</v>
      </c>
      <c r="B381" s="19" t="s">
        <v>265</v>
      </c>
      <c r="C381" s="19"/>
      <c r="D381" s="20"/>
      <c r="E381" s="67">
        <f>E382+E392</f>
        <v>480208.69999999995</v>
      </c>
      <c r="F381" s="67">
        <f t="shared" ref="F381:G381" si="153">F382+F392</f>
        <v>496910.99999999994</v>
      </c>
      <c r="G381" s="67">
        <f t="shared" si="153"/>
        <v>514856.3</v>
      </c>
    </row>
    <row r="382" spans="1:7" ht="31.5" outlineLevel="2" x14ac:dyDescent="0.25">
      <c r="A382" s="11" t="s">
        <v>211</v>
      </c>
      <c r="B382" s="12" t="s">
        <v>265</v>
      </c>
      <c r="C382" s="12" t="s">
        <v>212</v>
      </c>
      <c r="D382" s="47"/>
      <c r="E382" s="67">
        <f>E383</f>
        <v>286355.09999999998</v>
      </c>
      <c r="F382" s="67">
        <f t="shared" ref="F382:G383" si="154">F383</f>
        <v>298336.69999999995</v>
      </c>
      <c r="G382" s="67">
        <f t="shared" si="154"/>
        <v>306217.09999999998</v>
      </c>
    </row>
    <row r="383" spans="1:7" outlineLevel="2" x14ac:dyDescent="0.25">
      <c r="A383" s="11" t="s">
        <v>146</v>
      </c>
      <c r="B383" s="12" t="s">
        <v>265</v>
      </c>
      <c r="C383" s="12" t="s">
        <v>218</v>
      </c>
      <c r="D383" s="47"/>
      <c r="E383" s="67">
        <f>E384</f>
        <v>286355.09999999998</v>
      </c>
      <c r="F383" s="67">
        <f t="shared" si="154"/>
        <v>298336.69999999995</v>
      </c>
      <c r="G383" s="67">
        <f t="shared" si="154"/>
        <v>306217.09999999998</v>
      </c>
    </row>
    <row r="384" spans="1:7" ht="63" outlineLevel="2" x14ac:dyDescent="0.25">
      <c r="A384" s="40" t="s">
        <v>537</v>
      </c>
      <c r="B384" s="12" t="s">
        <v>265</v>
      </c>
      <c r="C384" s="12" t="s">
        <v>219</v>
      </c>
      <c r="D384" s="47"/>
      <c r="E384" s="67">
        <f>E385+E387+E390</f>
        <v>286355.09999999998</v>
      </c>
      <c r="F384" s="67">
        <f t="shared" ref="F384:G384" si="155">F385+F387+F390</f>
        <v>298336.69999999995</v>
      </c>
      <c r="G384" s="67">
        <f t="shared" si="155"/>
        <v>306217.09999999998</v>
      </c>
    </row>
    <row r="385" spans="1:7" ht="47.25" outlineLevel="2" x14ac:dyDescent="0.25">
      <c r="A385" s="7" t="s">
        <v>153</v>
      </c>
      <c r="B385" s="12" t="s">
        <v>265</v>
      </c>
      <c r="C385" s="12" t="s">
        <v>220</v>
      </c>
      <c r="D385" s="8"/>
      <c r="E385" s="67">
        <f>E386</f>
        <v>177552</v>
      </c>
      <c r="F385" s="67">
        <f t="shared" ref="F385:G385" si="156">F386</f>
        <v>184818</v>
      </c>
      <c r="G385" s="67">
        <f t="shared" si="156"/>
        <v>192524</v>
      </c>
    </row>
    <row r="386" spans="1:7" ht="47.25" outlineLevel="2" x14ac:dyDescent="0.25">
      <c r="A386" s="11" t="s">
        <v>94</v>
      </c>
      <c r="B386" s="12" t="s">
        <v>265</v>
      </c>
      <c r="C386" s="12" t="s">
        <v>220</v>
      </c>
      <c r="D386" s="8">
        <v>600</v>
      </c>
      <c r="E386" s="67">
        <f>177633.2-81.2</f>
        <v>177552</v>
      </c>
      <c r="F386" s="5">
        <v>184818</v>
      </c>
      <c r="G386" s="5">
        <f>192586-62</f>
        <v>192524</v>
      </c>
    </row>
    <row r="387" spans="1:7" ht="47.25" outlineLevel="2" x14ac:dyDescent="0.25">
      <c r="A387" s="41" t="s">
        <v>266</v>
      </c>
      <c r="B387" s="12" t="s">
        <v>265</v>
      </c>
      <c r="C387" s="12" t="s">
        <v>267</v>
      </c>
      <c r="D387" s="8"/>
      <c r="E387" s="67">
        <f>E388+E389</f>
        <v>108483</v>
      </c>
      <c r="F387" s="67">
        <f t="shared" ref="F387:G387" si="157">F388+F389</f>
        <v>113198.6</v>
      </c>
      <c r="G387" s="67">
        <f t="shared" si="157"/>
        <v>113373</v>
      </c>
    </row>
    <row r="388" spans="1:7" ht="47.25" outlineLevel="2" x14ac:dyDescent="0.25">
      <c r="A388" s="11" t="s">
        <v>94</v>
      </c>
      <c r="B388" s="12" t="s">
        <v>265</v>
      </c>
      <c r="C388" s="12" t="s">
        <v>267</v>
      </c>
      <c r="D388" s="8">
        <v>600</v>
      </c>
      <c r="E388" s="67">
        <f>108401.8-5800+81.2</f>
        <v>102683</v>
      </c>
      <c r="F388" s="5">
        <f>113198.6-6110</f>
        <v>107088.6</v>
      </c>
      <c r="G388" s="5">
        <f>113373-6110</f>
        <v>107263</v>
      </c>
    </row>
    <row r="389" spans="1:7" outlineLevel="2" x14ac:dyDescent="0.25">
      <c r="A389" s="16" t="s">
        <v>33</v>
      </c>
      <c r="B389" s="12" t="s">
        <v>265</v>
      </c>
      <c r="C389" s="12" t="s">
        <v>267</v>
      </c>
      <c r="D389" s="8">
        <v>800</v>
      </c>
      <c r="E389" s="67">
        <v>5800</v>
      </c>
      <c r="F389" s="5">
        <v>6110</v>
      </c>
      <c r="G389" s="5">
        <v>6110</v>
      </c>
    </row>
    <row r="390" spans="1:7" ht="110.25" outlineLevel="2" x14ac:dyDescent="0.25">
      <c r="A390" s="41" t="s">
        <v>268</v>
      </c>
      <c r="B390" s="12" t="s">
        <v>265</v>
      </c>
      <c r="C390" s="12" t="s">
        <v>269</v>
      </c>
      <c r="D390" s="8"/>
      <c r="E390" s="67">
        <f>E391</f>
        <v>320.10000000000002</v>
      </c>
      <c r="F390" s="67">
        <f t="shared" ref="F390:G390" si="158">F391</f>
        <v>320.10000000000002</v>
      </c>
      <c r="G390" s="67">
        <f t="shared" si="158"/>
        <v>320.10000000000002</v>
      </c>
    </row>
    <row r="391" spans="1:7" ht="47.25" outlineLevel="2" x14ac:dyDescent="0.25">
      <c r="A391" s="11" t="s">
        <v>94</v>
      </c>
      <c r="B391" s="12" t="s">
        <v>265</v>
      </c>
      <c r="C391" s="12" t="s">
        <v>269</v>
      </c>
      <c r="D391" s="8">
        <v>600</v>
      </c>
      <c r="E391" s="67">
        <v>320.10000000000002</v>
      </c>
      <c r="F391" s="5">
        <v>320.10000000000002</v>
      </c>
      <c r="G391" s="5">
        <v>320.10000000000002</v>
      </c>
    </row>
    <row r="392" spans="1:7" ht="31.5" outlineLevel="2" x14ac:dyDescent="0.25">
      <c r="A392" s="27" t="s">
        <v>155</v>
      </c>
      <c r="B392" s="46" t="s">
        <v>265</v>
      </c>
      <c r="C392" s="46" t="s">
        <v>96</v>
      </c>
      <c r="D392" s="4"/>
      <c r="E392" s="68">
        <f t="shared" ref="E392:G395" si="159">E393</f>
        <v>193853.6</v>
      </c>
      <c r="F392" s="68">
        <f t="shared" si="159"/>
        <v>198574.3</v>
      </c>
      <c r="G392" s="68">
        <f t="shared" si="159"/>
        <v>208639.2</v>
      </c>
    </row>
    <row r="393" spans="1:7" outlineLevel="2" x14ac:dyDescent="0.25">
      <c r="A393" s="27" t="s">
        <v>146</v>
      </c>
      <c r="B393" s="46" t="s">
        <v>265</v>
      </c>
      <c r="C393" s="46" t="s">
        <v>107</v>
      </c>
      <c r="D393" s="4"/>
      <c r="E393" s="68">
        <f t="shared" si="159"/>
        <v>193853.6</v>
      </c>
      <c r="F393" s="68">
        <f t="shared" si="159"/>
        <v>198574.3</v>
      </c>
      <c r="G393" s="68">
        <f t="shared" si="159"/>
        <v>208639.2</v>
      </c>
    </row>
    <row r="394" spans="1:7" ht="78.75" outlineLevel="2" x14ac:dyDescent="0.25">
      <c r="A394" s="27" t="s">
        <v>156</v>
      </c>
      <c r="B394" s="46" t="s">
        <v>265</v>
      </c>
      <c r="C394" s="46" t="s">
        <v>108</v>
      </c>
      <c r="D394" s="46"/>
      <c r="E394" s="68">
        <f t="shared" si="159"/>
        <v>193853.6</v>
      </c>
      <c r="F394" s="68">
        <f t="shared" si="159"/>
        <v>198574.3</v>
      </c>
      <c r="G394" s="68">
        <f t="shared" si="159"/>
        <v>208639.2</v>
      </c>
    </row>
    <row r="395" spans="1:7" ht="47.25" outlineLevel="2" x14ac:dyDescent="0.25">
      <c r="A395" s="27" t="s">
        <v>153</v>
      </c>
      <c r="B395" s="46" t="s">
        <v>265</v>
      </c>
      <c r="C395" s="46" t="s">
        <v>109</v>
      </c>
      <c r="D395" s="46"/>
      <c r="E395" s="68">
        <f t="shared" si="159"/>
        <v>193853.6</v>
      </c>
      <c r="F395" s="68">
        <f t="shared" si="159"/>
        <v>198574.3</v>
      </c>
      <c r="G395" s="68">
        <f t="shared" si="159"/>
        <v>208639.2</v>
      </c>
    </row>
    <row r="396" spans="1:7" ht="47.25" outlineLevel="2" x14ac:dyDescent="0.25">
      <c r="A396" s="27" t="s">
        <v>94</v>
      </c>
      <c r="B396" s="46" t="s">
        <v>265</v>
      </c>
      <c r="C396" s="46" t="s">
        <v>109</v>
      </c>
      <c r="D396" s="46" t="s">
        <v>95</v>
      </c>
      <c r="E396" s="68">
        <f>193853.6</f>
        <v>193853.6</v>
      </c>
      <c r="F396" s="68">
        <v>198574.3</v>
      </c>
      <c r="G396" s="68">
        <v>208639.2</v>
      </c>
    </row>
    <row r="397" spans="1:7" outlineLevel="1" x14ac:dyDescent="0.25">
      <c r="A397" s="16" t="s">
        <v>99</v>
      </c>
      <c r="B397" s="12" t="s">
        <v>100</v>
      </c>
      <c r="C397" s="12"/>
      <c r="D397" s="12"/>
      <c r="E397" s="17">
        <f>E398</f>
        <v>41391.5</v>
      </c>
      <c r="F397" s="17">
        <f t="shared" ref="F397:G397" si="160">F398</f>
        <v>42096.200000000004</v>
      </c>
      <c r="G397" s="17">
        <f t="shared" si="160"/>
        <v>43356.6</v>
      </c>
    </row>
    <row r="398" spans="1:7" ht="31.5" outlineLevel="2" x14ac:dyDescent="0.25">
      <c r="A398" s="16" t="s">
        <v>101</v>
      </c>
      <c r="B398" s="12" t="s">
        <v>100</v>
      </c>
      <c r="C398" s="12" t="s">
        <v>102</v>
      </c>
      <c r="D398" s="12"/>
      <c r="E398" s="17">
        <f>E399+E403</f>
        <v>41391.5</v>
      </c>
      <c r="F398" s="17">
        <f t="shared" ref="F398:G398" si="161">F399+F403</f>
        <v>42096.200000000004</v>
      </c>
      <c r="G398" s="17">
        <f t="shared" si="161"/>
        <v>43356.6</v>
      </c>
    </row>
    <row r="399" spans="1:7" outlineLevel="2" x14ac:dyDescent="0.25">
      <c r="A399" s="16" t="s">
        <v>157</v>
      </c>
      <c r="B399" s="12" t="s">
        <v>100</v>
      </c>
      <c r="C399" s="12" t="s">
        <v>174</v>
      </c>
      <c r="D399" s="8"/>
      <c r="E399" s="17">
        <f>E400</f>
        <v>499.2</v>
      </c>
      <c r="F399" s="17">
        <f t="shared" ref="F399:G401" si="162">F400</f>
        <v>294.39999999999998</v>
      </c>
      <c r="G399" s="17">
        <f t="shared" si="162"/>
        <v>294.39999999999998</v>
      </c>
    </row>
    <row r="400" spans="1:7" ht="31.5" outlineLevel="2" x14ac:dyDescent="0.25">
      <c r="A400" s="16" t="s">
        <v>175</v>
      </c>
      <c r="B400" s="12" t="s">
        <v>100</v>
      </c>
      <c r="C400" s="12" t="s">
        <v>176</v>
      </c>
      <c r="D400" s="8"/>
      <c r="E400" s="17">
        <f>E401</f>
        <v>499.2</v>
      </c>
      <c r="F400" s="17">
        <f t="shared" si="162"/>
        <v>294.39999999999998</v>
      </c>
      <c r="G400" s="17">
        <f t="shared" si="162"/>
        <v>294.39999999999998</v>
      </c>
    </row>
    <row r="401" spans="1:7" ht="63" outlineLevel="2" x14ac:dyDescent="0.25">
      <c r="A401" s="16" t="s">
        <v>177</v>
      </c>
      <c r="B401" s="12" t="s">
        <v>100</v>
      </c>
      <c r="C401" s="12" t="s">
        <v>520</v>
      </c>
      <c r="D401" s="8"/>
      <c r="E401" s="17">
        <f>E402</f>
        <v>499.2</v>
      </c>
      <c r="F401" s="17">
        <f t="shared" si="162"/>
        <v>294.39999999999998</v>
      </c>
      <c r="G401" s="17">
        <f t="shared" si="162"/>
        <v>294.39999999999998</v>
      </c>
    </row>
    <row r="402" spans="1:7" ht="47.25" outlineLevel="2" x14ac:dyDescent="0.25">
      <c r="A402" s="16" t="s">
        <v>94</v>
      </c>
      <c r="B402" s="12" t="s">
        <v>100</v>
      </c>
      <c r="C402" s="12" t="s">
        <v>520</v>
      </c>
      <c r="D402" s="8">
        <v>600</v>
      </c>
      <c r="E402" s="17">
        <v>499.2</v>
      </c>
      <c r="F402" s="17">
        <v>294.39999999999998</v>
      </c>
      <c r="G402" s="17">
        <v>294.39999999999998</v>
      </c>
    </row>
    <row r="403" spans="1:7" outlineLevel="2" x14ac:dyDescent="0.25">
      <c r="A403" s="16" t="s">
        <v>146</v>
      </c>
      <c r="B403" s="12" t="s">
        <v>100</v>
      </c>
      <c r="C403" s="12" t="s">
        <v>178</v>
      </c>
      <c r="D403" s="8"/>
      <c r="E403" s="17">
        <f>E404</f>
        <v>40892.300000000003</v>
      </c>
      <c r="F403" s="17">
        <f t="shared" ref="F403:G403" si="163">F404</f>
        <v>41801.800000000003</v>
      </c>
      <c r="G403" s="17">
        <f t="shared" si="163"/>
        <v>43062.2</v>
      </c>
    </row>
    <row r="404" spans="1:7" ht="78.75" outlineLevel="2" x14ac:dyDescent="0.25">
      <c r="A404" s="16" t="s">
        <v>179</v>
      </c>
      <c r="B404" s="12" t="s">
        <v>100</v>
      </c>
      <c r="C404" s="12" t="s">
        <v>180</v>
      </c>
      <c r="D404" s="8"/>
      <c r="E404" s="17">
        <f>E405+E407+E409</f>
        <v>40892.300000000003</v>
      </c>
      <c r="F404" s="17">
        <f t="shared" ref="F404:G404" si="164">F405+F407+F409</f>
        <v>41801.800000000003</v>
      </c>
      <c r="G404" s="17">
        <f t="shared" si="164"/>
        <v>43062.2</v>
      </c>
    </row>
    <row r="405" spans="1:7" ht="31.5" outlineLevel="2" x14ac:dyDescent="0.25">
      <c r="A405" s="16" t="s">
        <v>181</v>
      </c>
      <c r="B405" s="12" t="s">
        <v>100</v>
      </c>
      <c r="C405" s="12" t="s">
        <v>182</v>
      </c>
      <c r="D405" s="8"/>
      <c r="E405" s="17">
        <f>E406</f>
        <v>3300</v>
      </c>
      <c r="F405" s="17">
        <f t="shared" ref="F405:G405" si="165">F406</f>
        <v>3000</v>
      </c>
      <c r="G405" s="17">
        <f t="shared" si="165"/>
        <v>3000</v>
      </c>
    </row>
    <row r="406" spans="1:7" ht="31.5" outlineLevel="2" x14ac:dyDescent="0.25">
      <c r="A406" s="16" t="s">
        <v>76</v>
      </c>
      <c r="B406" s="12" t="s">
        <v>100</v>
      </c>
      <c r="C406" s="12" t="s">
        <v>182</v>
      </c>
      <c r="D406" s="8">
        <v>200</v>
      </c>
      <c r="E406" s="17">
        <v>3300</v>
      </c>
      <c r="F406" s="17">
        <v>3000</v>
      </c>
      <c r="G406" s="17">
        <v>3000</v>
      </c>
    </row>
    <row r="407" spans="1:7" outlineLevel="2" x14ac:dyDescent="0.25">
      <c r="A407" s="38" t="s">
        <v>183</v>
      </c>
      <c r="B407" s="12" t="s">
        <v>100</v>
      </c>
      <c r="C407" s="12" t="s">
        <v>184</v>
      </c>
      <c r="D407" s="8"/>
      <c r="E407" s="17">
        <f>E408</f>
        <v>650</v>
      </c>
      <c r="F407" s="17">
        <f t="shared" ref="F407:G407" si="166">F408</f>
        <v>600</v>
      </c>
      <c r="G407" s="17">
        <f t="shared" si="166"/>
        <v>600</v>
      </c>
    </row>
    <row r="408" spans="1:7" ht="31.5" outlineLevel="2" x14ac:dyDescent="0.25">
      <c r="A408" s="16" t="s">
        <v>20</v>
      </c>
      <c r="B408" s="12" t="s">
        <v>100</v>
      </c>
      <c r="C408" s="12" t="s">
        <v>184</v>
      </c>
      <c r="D408" s="8">
        <v>300</v>
      </c>
      <c r="E408" s="17">
        <v>650</v>
      </c>
      <c r="F408" s="17">
        <v>600</v>
      </c>
      <c r="G408" s="17">
        <v>600</v>
      </c>
    </row>
    <row r="409" spans="1:7" ht="47.25" outlineLevel="2" x14ac:dyDescent="0.25">
      <c r="A409" s="16" t="s">
        <v>185</v>
      </c>
      <c r="B409" s="12" t="s">
        <v>100</v>
      </c>
      <c r="C409" s="12" t="s">
        <v>186</v>
      </c>
      <c r="D409" s="8"/>
      <c r="E409" s="17">
        <f>E410</f>
        <v>36942.300000000003</v>
      </c>
      <c r="F409" s="17">
        <f t="shared" ref="F409:G409" si="167">F410</f>
        <v>38201.800000000003</v>
      </c>
      <c r="G409" s="17">
        <f t="shared" si="167"/>
        <v>39462.199999999997</v>
      </c>
    </row>
    <row r="410" spans="1:7" ht="47.25" outlineLevel="2" x14ac:dyDescent="0.25">
      <c r="A410" s="16" t="s">
        <v>94</v>
      </c>
      <c r="B410" s="12" t="s">
        <v>100</v>
      </c>
      <c r="C410" s="12" t="s">
        <v>186</v>
      </c>
      <c r="D410" s="8">
        <v>600</v>
      </c>
      <c r="E410" s="17">
        <v>36942.300000000003</v>
      </c>
      <c r="F410" s="17">
        <v>38201.800000000003</v>
      </c>
      <c r="G410" s="17">
        <v>39462.199999999997</v>
      </c>
    </row>
    <row r="411" spans="1:7" outlineLevel="1" x14ac:dyDescent="0.25">
      <c r="A411" s="11" t="s">
        <v>270</v>
      </c>
      <c r="B411" s="12" t="s">
        <v>271</v>
      </c>
      <c r="C411" s="48"/>
      <c r="D411" s="8"/>
      <c r="E411" s="67">
        <f>E412</f>
        <v>223692.39999999997</v>
      </c>
      <c r="F411" s="67">
        <f t="shared" ref="F411:G412" si="168">F412</f>
        <v>217809.49999999997</v>
      </c>
      <c r="G411" s="67">
        <f t="shared" si="168"/>
        <v>222549.4</v>
      </c>
    </row>
    <row r="412" spans="1:7" ht="31.5" outlineLevel="2" x14ac:dyDescent="0.25">
      <c r="A412" s="11" t="s">
        <v>211</v>
      </c>
      <c r="B412" s="12" t="s">
        <v>271</v>
      </c>
      <c r="C412" s="12" t="s">
        <v>212</v>
      </c>
      <c r="D412" s="8"/>
      <c r="E412" s="67">
        <f>E413</f>
        <v>223692.39999999997</v>
      </c>
      <c r="F412" s="67">
        <f t="shared" si="168"/>
        <v>217809.49999999997</v>
      </c>
      <c r="G412" s="67">
        <f t="shared" si="168"/>
        <v>222549.4</v>
      </c>
    </row>
    <row r="413" spans="1:7" outlineLevel="2" x14ac:dyDescent="0.25">
      <c r="A413" s="7" t="s">
        <v>146</v>
      </c>
      <c r="B413" s="12" t="s">
        <v>271</v>
      </c>
      <c r="C413" s="12" t="s">
        <v>218</v>
      </c>
      <c r="D413" s="8"/>
      <c r="E413" s="67">
        <f>E414+E425+E437+E442</f>
        <v>223692.39999999997</v>
      </c>
      <c r="F413" s="67">
        <f>F414+F425+F437+F442</f>
        <v>217809.49999999997</v>
      </c>
      <c r="G413" s="67">
        <f>G414+G425+G437+G442</f>
        <v>222549.4</v>
      </c>
    </row>
    <row r="414" spans="1:7" ht="63" outlineLevel="2" x14ac:dyDescent="0.25">
      <c r="A414" s="40" t="s">
        <v>537</v>
      </c>
      <c r="B414" s="12" t="s">
        <v>271</v>
      </c>
      <c r="C414" s="12" t="s">
        <v>219</v>
      </c>
      <c r="D414" s="8"/>
      <c r="E414" s="67">
        <f>E417+E420+E423+E415</f>
        <v>14147.6</v>
      </c>
      <c r="F414" s="67">
        <f t="shared" ref="F414:G414" si="169">F417+F420+F423+F415</f>
        <v>2838.7000000000003</v>
      </c>
      <c r="G414" s="67">
        <f t="shared" si="169"/>
        <v>2838.7000000000003</v>
      </c>
    </row>
    <row r="415" spans="1:7" ht="47.25" outlineLevel="2" x14ac:dyDescent="0.25">
      <c r="A415" s="7" t="s">
        <v>153</v>
      </c>
      <c r="B415" s="12" t="s">
        <v>271</v>
      </c>
      <c r="C415" s="12" t="s">
        <v>220</v>
      </c>
      <c r="D415" s="8"/>
      <c r="E415" s="67">
        <f>E416</f>
        <v>10000</v>
      </c>
      <c r="F415" s="67">
        <f t="shared" ref="F415:G415" si="170">F416</f>
        <v>0</v>
      </c>
      <c r="G415" s="67">
        <f t="shared" si="170"/>
        <v>0</v>
      </c>
    </row>
    <row r="416" spans="1:7" ht="47.25" outlineLevel="2" x14ac:dyDescent="0.25">
      <c r="A416" s="7" t="s">
        <v>94</v>
      </c>
      <c r="B416" s="12" t="s">
        <v>271</v>
      </c>
      <c r="C416" s="12" t="s">
        <v>220</v>
      </c>
      <c r="D416" s="8">
        <v>600</v>
      </c>
      <c r="E416" s="67">
        <v>10000</v>
      </c>
      <c r="F416" s="67">
        <v>0</v>
      </c>
      <c r="G416" s="67">
        <v>0</v>
      </c>
    </row>
    <row r="417" spans="1:7" ht="78.75" outlineLevel="2" x14ac:dyDescent="0.25">
      <c r="A417" s="41" t="s">
        <v>272</v>
      </c>
      <c r="B417" s="12" t="s">
        <v>271</v>
      </c>
      <c r="C417" s="12" t="s">
        <v>273</v>
      </c>
      <c r="D417" s="8"/>
      <c r="E417" s="67">
        <f>E418+E419</f>
        <v>1021.8000000000001</v>
      </c>
      <c r="F417" s="67">
        <f t="shared" ref="F417:G417" si="171">F418+F419</f>
        <v>1021.5000000000001</v>
      </c>
      <c r="G417" s="67">
        <f t="shared" si="171"/>
        <v>1021.5000000000001</v>
      </c>
    </row>
    <row r="418" spans="1:7" ht="94.5" outlineLevel="2" x14ac:dyDescent="0.25">
      <c r="A418" s="11" t="s">
        <v>13</v>
      </c>
      <c r="B418" s="12" t="s">
        <v>271</v>
      </c>
      <c r="C418" s="12" t="s">
        <v>273</v>
      </c>
      <c r="D418" s="8">
        <v>100</v>
      </c>
      <c r="E418" s="67">
        <f>429.6+129.8</f>
        <v>559.40000000000009</v>
      </c>
      <c r="F418" s="5">
        <f>429.6+129.8</f>
        <v>559.40000000000009</v>
      </c>
      <c r="G418" s="5">
        <f>429.6+129.8</f>
        <v>559.40000000000009</v>
      </c>
    </row>
    <row r="419" spans="1:7" ht="31.5" outlineLevel="2" x14ac:dyDescent="0.25">
      <c r="A419" s="11" t="s">
        <v>76</v>
      </c>
      <c r="B419" s="12" t="s">
        <v>271</v>
      </c>
      <c r="C419" s="12" t="s">
        <v>273</v>
      </c>
      <c r="D419" s="8">
        <v>200</v>
      </c>
      <c r="E419" s="67">
        <v>462.4</v>
      </c>
      <c r="F419" s="5">
        <v>462.1</v>
      </c>
      <c r="G419" s="5">
        <v>462.1</v>
      </c>
    </row>
    <row r="420" spans="1:7" ht="157.5" outlineLevel="2" x14ac:dyDescent="0.25">
      <c r="A420" s="41" t="s">
        <v>251</v>
      </c>
      <c r="B420" s="12" t="s">
        <v>271</v>
      </c>
      <c r="C420" s="12" t="s">
        <v>252</v>
      </c>
      <c r="D420" s="8"/>
      <c r="E420" s="67">
        <f>E421+E422</f>
        <v>1308.6000000000001</v>
      </c>
      <c r="F420" s="67">
        <f t="shared" ref="F420:G420" si="172">F421+F422</f>
        <v>0</v>
      </c>
      <c r="G420" s="67">
        <f t="shared" si="172"/>
        <v>0</v>
      </c>
    </row>
    <row r="421" spans="1:7" ht="94.5" outlineLevel="2" x14ac:dyDescent="0.25">
      <c r="A421" s="11" t="s">
        <v>13</v>
      </c>
      <c r="B421" s="12" t="s">
        <v>271</v>
      </c>
      <c r="C421" s="12" t="s">
        <v>252</v>
      </c>
      <c r="D421" s="8">
        <v>100</v>
      </c>
      <c r="E421" s="67">
        <f>852.8+257.6</f>
        <v>1110.4000000000001</v>
      </c>
      <c r="F421" s="5">
        <v>0</v>
      </c>
      <c r="G421" s="5">
        <v>0</v>
      </c>
    </row>
    <row r="422" spans="1:7" ht="31.5" outlineLevel="2" x14ac:dyDescent="0.25">
      <c r="A422" s="11" t="s">
        <v>76</v>
      </c>
      <c r="B422" s="12" t="s">
        <v>271</v>
      </c>
      <c r="C422" s="12" t="s">
        <v>252</v>
      </c>
      <c r="D422" s="8">
        <v>200</v>
      </c>
      <c r="E422" s="67">
        <v>198.2</v>
      </c>
      <c r="F422" s="5">
        <v>0</v>
      </c>
      <c r="G422" s="5">
        <v>0</v>
      </c>
    </row>
    <row r="423" spans="1:7" ht="126" outlineLevel="2" x14ac:dyDescent="0.25">
      <c r="A423" s="49" t="s">
        <v>274</v>
      </c>
      <c r="B423" s="12" t="s">
        <v>271</v>
      </c>
      <c r="C423" s="12" t="s">
        <v>275</v>
      </c>
      <c r="D423" s="12"/>
      <c r="E423" s="67">
        <f>E424</f>
        <v>1817.2</v>
      </c>
      <c r="F423" s="67">
        <f t="shared" ref="F423:G423" si="173">F424</f>
        <v>1817.2</v>
      </c>
      <c r="G423" s="67">
        <f t="shared" si="173"/>
        <v>1817.2</v>
      </c>
    </row>
    <row r="424" spans="1:7" ht="31.5" outlineLevel="2" x14ac:dyDescent="0.25">
      <c r="A424" s="11" t="s">
        <v>76</v>
      </c>
      <c r="B424" s="12" t="s">
        <v>271</v>
      </c>
      <c r="C424" s="12" t="s">
        <v>275</v>
      </c>
      <c r="D424" s="12" t="s">
        <v>39</v>
      </c>
      <c r="E424" s="67">
        <v>1817.2</v>
      </c>
      <c r="F424" s="5">
        <v>1817.2</v>
      </c>
      <c r="G424" s="5">
        <v>1817.2</v>
      </c>
    </row>
    <row r="425" spans="1:7" ht="47.25" outlineLevel="2" x14ac:dyDescent="0.25">
      <c r="A425" s="41" t="s">
        <v>538</v>
      </c>
      <c r="B425" s="12" t="s">
        <v>271</v>
      </c>
      <c r="C425" s="19" t="s">
        <v>276</v>
      </c>
      <c r="D425" s="8"/>
      <c r="E425" s="67">
        <f>E426+E428+E430+E432+E434</f>
        <v>17004.400000000001</v>
      </c>
      <c r="F425" s="67">
        <f t="shared" ref="F425:G425" si="174">F426+F428+F430+F432+F434</f>
        <v>17002.400000000001</v>
      </c>
      <c r="G425" s="67">
        <f t="shared" si="174"/>
        <v>17002.400000000001</v>
      </c>
    </row>
    <row r="426" spans="1:7" ht="63" outlineLevel="2" x14ac:dyDescent="0.25">
      <c r="A426" s="41" t="s">
        <v>277</v>
      </c>
      <c r="B426" s="12" t="s">
        <v>271</v>
      </c>
      <c r="C426" s="12" t="s">
        <v>278</v>
      </c>
      <c r="D426" s="8"/>
      <c r="E426" s="67">
        <f>E427</f>
        <v>63.3</v>
      </c>
      <c r="F426" s="67">
        <f t="shared" ref="F426:G426" si="175">F427</f>
        <v>64.2</v>
      </c>
      <c r="G426" s="67">
        <f t="shared" si="175"/>
        <v>64.2</v>
      </c>
    </row>
    <row r="427" spans="1:7" ht="31.5" outlineLevel="2" x14ac:dyDescent="0.25">
      <c r="A427" s="11" t="s">
        <v>76</v>
      </c>
      <c r="B427" s="12" t="s">
        <v>271</v>
      </c>
      <c r="C427" s="12" t="s">
        <v>278</v>
      </c>
      <c r="D427" s="8">
        <v>200</v>
      </c>
      <c r="E427" s="67">
        <v>63.3</v>
      </c>
      <c r="F427" s="5">
        <v>64.2</v>
      </c>
      <c r="G427" s="5">
        <v>64.2</v>
      </c>
    </row>
    <row r="428" spans="1:7" ht="110.25" outlineLevel="2" x14ac:dyDescent="0.25">
      <c r="A428" s="41" t="s">
        <v>279</v>
      </c>
      <c r="B428" s="12" t="s">
        <v>271</v>
      </c>
      <c r="C428" s="12" t="s">
        <v>280</v>
      </c>
      <c r="D428" s="8"/>
      <c r="E428" s="67">
        <f>E429</f>
        <v>2.2999999999999998</v>
      </c>
      <c r="F428" s="67">
        <f t="shared" ref="F428:G428" si="176">F429</f>
        <v>2.2999999999999998</v>
      </c>
      <c r="G428" s="67">
        <f t="shared" si="176"/>
        <v>2.2999999999999998</v>
      </c>
    </row>
    <row r="429" spans="1:7" ht="31.5" outlineLevel="2" x14ac:dyDescent="0.25">
      <c r="A429" s="11" t="s">
        <v>76</v>
      </c>
      <c r="B429" s="12" t="s">
        <v>271</v>
      </c>
      <c r="C429" s="12" t="s">
        <v>280</v>
      </c>
      <c r="D429" s="8">
        <v>200</v>
      </c>
      <c r="E429" s="67">
        <v>2.2999999999999998</v>
      </c>
      <c r="F429" s="5">
        <v>2.2999999999999998</v>
      </c>
      <c r="G429" s="5">
        <v>2.2999999999999998</v>
      </c>
    </row>
    <row r="430" spans="1:7" ht="94.5" outlineLevel="2" x14ac:dyDescent="0.25">
      <c r="A430" s="41" t="s">
        <v>281</v>
      </c>
      <c r="B430" s="12" t="s">
        <v>271</v>
      </c>
      <c r="C430" s="12" t="s">
        <v>282</v>
      </c>
      <c r="D430" s="20"/>
      <c r="E430" s="67">
        <f>E431</f>
        <v>800.3</v>
      </c>
      <c r="F430" s="67">
        <f t="shared" ref="F430:G430" si="177">F431</f>
        <v>800.3</v>
      </c>
      <c r="G430" s="67">
        <f t="shared" si="177"/>
        <v>800.3</v>
      </c>
    </row>
    <row r="431" spans="1:7" ht="31.5" outlineLevel="2" x14ac:dyDescent="0.25">
      <c r="A431" s="11" t="s">
        <v>76</v>
      </c>
      <c r="B431" s="12" t="s">
        <v>271</v>
      </c>
      <c r="C431" s="12" t="s">
        <v>282</v>
      </c>
      <c r="D431" s="20">
        <v>200</v>
      </c>
      <c r="E431" s="67">
        <v>800.3</v>
      </c>
      <c r="F431" s="5">
        <v>800.3</v>
      </c>
      <c r="G431" s="5">
        <v>800.3</v>
      </c>
    </row>
    <row r="432" spans="1:7" ht="31.5" outlineLevel="2" x14ac:dyDescent="0.25">
      <c r="A432" s="7" t="s">
        <v>283</v>
      </c>
      <c r="B432" s="12" t="s">
        <v>271</v>
      </c>
      <c r="C432" s="12" t="s">
        <v>284</v>
      </c>
      <c r="D432" s="8"/>
      <c r="E432" s="67">
        <f>E433</f>
        <v>2000</v>
      </c>
      <c r="F432" s="67">
        <f t="shared" ref="F432:G432" si="178">F433</f>
        <v>2000</v>
      </c>
      <c r="G432" s="67">
        <f t="shared" si="178"/>
        <v>2000</v>
      </c>
    </row>
    <row r="433" spans="1:7" ht="47.25" outlineLevel="2" x14ac:dyDescent="0.25">
      <c r="A433" s="11" t="s">
        <v>94</v>
      </c>
      <c r="B433" s="12" t="s">
        <v>271</v>
      </c>
      <c r="C433" s="12" t="s">
        <v>284</v>
      </c>
      <c r="D433" s="8">
        <v>600</v>
      </c>
      <c r="E433" s="67">
        <v>2000</v>
      </c>
      <c r="F433" s="5">
        <v>2000</v>
      </c>
      <c r="G433" s="5">
        <v>2000</v>
      </c>
    </row>
    <row r="434" spans="1:7" ht="47.25" outlineLevel="2" x14ac:dyDescent="0.25">
      <c r="A434" s="41" t="s">
        <v>285</v>
      </c>
      <c r="B434" s="12" t="s">
        <v>271</v>
      </c>
      <c r="C434" s="48" t="s">
        <v>286</v>
      </c>
      <c r="D434" s="8"/>
      <c r="E434" s="67">
        <f>E435+E436</f>
        <v>14138.5</v>
      </c>
      <c r="F434" s="67">
        <f t="shared" ref="F434:G434" si="179">F435+F436</f>
        <v>14135.6</v>
      </c>
      <c r="G434" s="67">
        <f t="shared" si="179"/>
        <v>14135.6</v>
      </c>
    </row>
    <row r="435" spans="1:7" ht="31.5" outlineLevel="2" x14ac:dyDescent="0.25">
      <c r="A435" s="11" t="s">
        <v>76</v>
      </c>
      <c r="B435" s="12" t="s">
        <v>271</v>
      </c>
      <c r="C435" s="48" t="s">
        <v>286</v>
      </c>
      <c r="D435" s="8">
        <v>200</v>
      </c>
      <c r="E435" s="67">
        <f>3+47.5</f>
        <v>50.5</v>
      </c>
      <c r="F435" s="5">
        <f>3+47.5</f>
        <v>50.5</v>
      </c>
      <c r="G435" s="5">
        <f>3+47.5</f>
        <v>50.5</v>
      </c>
    </row>
    <row r="436" spans="1:7" ht="31.5" outlineLevel="2" x14ac:dyDescent="0.25">
      <c r="A436" s="11" t="s">
        <v>20</v>
      </c>
      <c r="B436" s="12" t="s">
        <v>271</v>
      </c>
      <c r="C436" s="48" t="s">
        <v>286</v>
      </c>
      <c r="D436" s="8">
        <v>300</v>
      </c>
      <c r="E436" s="67">
        <v>14088</v>
      </c>
      <c r="F436" s="5">
        <v>14085.1</v>
      </c>
      <c r="G436" s="5">
        <v>14085.1</v>
      </c>
    </row>
    <row r="437" spans="1:7" ht="63" outlineLevel="2" x14ac:dyDescent="0.25">
      <c r="A437" s="41" t="s">
        <v>522</v>
      </c>
      <c r="B437" s="12" t="s">
        <v>271</v>
      </c>
      <c r="C437" s="19" t="s">
        <v>225</v>
      </c>
      <c r="D437" s="8"/>
      <c r="E437" s="67">
        <f>E438+E440</f>
        <v>4815.3</v>
      </c>
      <c r="F437" s="67">
        <f t="shared" ref="F437:G437" si="180">F438+F440</f>
        <v>3387.8</v>
      </c>
      <c r="G437" s="67">
        <f t="shared" si="180"/>
        <v>3387.8</v>
      </c>
    </row>
    <row r="438" spans="1:7" ht="31.5" outlineLevel="2" x14ac:dyDescent="0.25">
      <c r="A438" s="50" t="s">
        <v>257</v>
      </c>
      <c r="B438" s="12" t="s">
        <v>271</v>
      </c>
      <c r="C438" s="48" t="s">
        <v>258</v>
      </c>
      <c r="D438" s="8"/>
      <c r="E438" s="67">
        <f>E439</f>
        <v>1447</v>
      </c>
      <c r="F438" s="67">
        <f t="shared" ref="F438:G438" si="181">F439</f>
        <v>1447</v>
      </c>
      <c r="G438" s="67">
        <f t="shared" si="181"/>
        <v>1447</v>
      </c>
    </row>
    <row r="439" spans="1:7" ht="47.25" outlineLevel="2" x14ac:dyDescent="0.25">
      <c r="A439" s="11" t="s">
        <v>94</v>
      </c>
      <c r="B439" s="12" t="s">
        <v>271</v>
      </c>
      <c r="C439" s="48" t="s">
        <v>258</v>
      </c>
      <c r="D439" s="8">
        <v>600</v>
      </c>
      <c r="E439" s="67">
        <v>1447</v>
      </c>
      <c r="F439" s="5">
        <v>1447</v>
      </c>
      <c r="G439" s="5">
        <v>1447</v>
      </c>
    </row>
    <row r="440" spans="1:7" ht="31.5" outlineLevel="2" x14ac:dyDescent="0.25">
      <c r="A440" s="41" t="s">
        <v>287</v>
      </c>
      <c r="B440" s="12" t="s">
        <v>271</v>
      </c>
      <c r="C440" s="48" t="s">
        <v>288</v>
      </c>
      <c r="D440" s="20"/>
      <c r="E440" s="67">
        <f>E441</f>
        <v>3368.3</v>
      </c>
      <c r="F440" s="67">
        <f t="shared" ref="F440:G440" si="182">F441</f>
        <v>1940.8</v>
      </c>
      <c r="G440" s="67">
        <f t="shared" si="182"/>
        <v>1940.8</v>
      </c>
    </row>
    <row r="441" spans="1:7" ht="47.25" outlineLevel="2" x14ac:dyDescent="0.25">
      <c r="A441" s="11" t="s">
        <v>94</v>
      </c>
      <c r="B441" s="12" t="s">
        <v>271</v>
      </c>
      <c r="C441" s="48" t="s">
        <v>288</v>
      </c>
      <c r="D441" s="20">
        <v>600</v>
      </c>
      <c r="E441" s="67">
        <v>3368.3</v>
      </c>
      <c r="F441" s="5">
        <v>1940.8</v>
      </c>
      <c r="G441" s="5">
        <v>1940.8</v>
      </c>
    </row>
    <row r="442" spans="1:7" ht="47.25" outlineLevel="2" x14ac:dyDescent="0.25">
      <c r="A442" s="41" t="s">
        <v>539</v>
      </c>
      <c r="B442" s="12" t="s">
        <v>271</v>
      </c>
      <c r="C442" s="19" t="s">
        <v>289</v>
      </c>
      <c r="D442" s="8"/>
      <c r="E442" s="67">
        <f>E443+E446+E452+E448</f>
        <v>187725.09999999998</v>
      </c>
      <c r="F442" s="67">
        <f t="shared" ref="F442:G442" si="183">F443+F446+F452+F448</f>
        <v>194580.59999999998</v>
      </c>
      <c r="G442" s="67">
        <f t="shared" si="183"/>
        <v>199320.5</v>
      </c>
    </row>
    <row r="443" spans="1:7" ht="47.25" outlineLevel="2" x14ac:dyDescent="0.25">
      <c r="A443" s="41" t="s">
        <v>161</v>
      </c>
      <c r="B443" s="12" t="s">
        <v>271</v>
      </c>
      <c r="C443" s="48" t="s">
        <v>290</v>
      </c>
      <c r="D443" s="8"/>
      <c r="E443" s="67">
        <f>E444+E445</f>
        <v>50955.3</v>
      </c>
      <c r="F443" s="67">
        <f t="shared" ref="F443:G443" si="184">F444+F445</f>
        <v>53253.3</v>
      </c>
      <c r="G443" s="67">
        <f t="shared" si="184"/>
        <v>53253.3</v>
      </c>
    </row>
    <row r="444" spans="1:7" ht="94.5" outlineLevel="2" x14ac:dyDescent="0.25">
      <c r="A444" s="11" t="s">
        <v>13</v>
      </c>
      <c r="B444" s="12" t="s">
        <v>271</v>
      </c>
      <c r="C444" s="48" t="s">
        <v>290</v>
      </c>
      <c r="D444" s="8">
        <v>100</v>
      </c>
      <c r="E444" s="67">
        <f>38288+11563+60.9-510.6</f>
        <v>49401.3</v>
      </c>
      <c r="F444" s="5">
        <f>39660.8+11977.6+60.9</f>
        <v>51699.3</v>
      </c>
      <c r="G444" s="5">
        <f>39660.8+11977.6+60.9</f>
        <v>51699.3</v>
      </c>
    </row>
    <row r="445" spans="1:7" ht="31.5" outlineLevel="2" x14ac:dyDescent="0.25">
      <c r="A445" s="11" t="s">
        <v>76</v>
      </c>
      <c r="B445" s="12" t="s">
        <v>271</v>
      </c>
      <c r="C445" s="48" t="s">
        <v>290</v>
      </c>
      <c r="D445" s="8">
        <v>200</v>
      </c>
      <c r="E445" s="67">
        <f>1614.9-60.9</f>
        <v>1554</v>
      </c>
      <c r="F445" s="5">
        <f>E445</f>
        <v>1554</v>
      </c>
      <c r="G445" s="5">
        <f>E445</f>
        <v>1554</v>
      </c>
    </row>
    <row r="446" spans="1:7" ht="38.25" customHeight="1" outlineLevel="2" x14ac:dyDescent="0.25">
      <c r="A446" s="7" t="s">
        <v>153</v>
      </c>
      <c r="B446" s="12" t="s">
        <v>271</v>
      </c>
      <c r="C446" s="48" t="s">
        <v>291</v>
      </c>
      <c r="D446" s="8"/>
      <c r="E446" s="67">
        <f>E447</f>
        <v>10212.9</v>
      </c>
      <c r="F446" s="67">
        <f t="shared" ref="F446:G446" si="185">F447</f>
        <v>10610.7</v>
      </c>
      <c r="G446" s="67">
        <f t="shared" si="185"/>
        <v>11024.5</v>
      </c>
    </row>
    <row r="447" spans="1:7" ht="47.25" outlineLevel="2" x14ac:dyDescent="0.25">
      <c r="A447" s="11" t="s">
        <v>94</v>
      </c>
      <c r="B447" s="12" t="s">
        <v>271</v>
      </c>
      <c r="C447" s="48" t="s">
        <v>291</v>
      </c>
      <c r="D447" s="8">
        <v>600</v>
      </c>
      <c r="E447" s="67">
        <v>10212.9</v>
      </c>
      <c r="F447" s="5">
        <v>10610.7</v>
      </c>
      <c r="G447" s="5">
        <v>11024.5</v>
      </c>
    </row>
    <row r="448" spans="1:7" ht="47.25" outlineLevel="2" x14ac:dyDescent="0.25">
      <c r="A448" s="11" t="s">
        <v>292</v>
      </c>
      <c r="B448" s="12" t="s">
        <v>271</v>
      </c>
      <c r="C448" s="48" t="s">
        <v>293</v>
      </c>
      <c r="D448" s="8"/>
      <c r="E448" s="67">
        <f>E449+E450+E451</f>
        <v>106639.59999999999</v>
      </c>
      <c r="F448" s="67">
        <f t="shared" ref="F448:G448" si="186">F449+F450+F451</f>
        <v>110799.29999999999</v>
      </c>
      <c r="G448" s="67">
        <f t="shared" si="186"/>
        <v>115125.4</v>
      </c>
    </row>
    <row r="449" spans="1:7" ht="94.5" outlineLevel="2" x14ac:dyDescent="0.25">
      <c r="A449" s="11" t="s">
        <v>13</v>
      </c>
      <c r="B449" s="12" t="s">
        <v>271</v>
      </c>
      <c r="C449" s="48" t="s">
        <v>293</v>
      </c>
      <c r="D449" s="8">
        <v>100</v>
      </c>
      <c r="E449" s="67">
        <v>103993</v>
      </c>
      <c r="F449" s="5">
        <v>108152.7</v>
      </c>
      <c r="G449" s="5">
        <v>112478.8</v>
      </c>
    </row>
    <row r="450" spans="1:7" ht="31.5" outlineLevel="2" x14ac:dyDescent="0.25">
      <c r="A450" s="11" t="s">
        <v>76</v>
      </c>
      <c r="B450" s="12" t="s">
        <v>271</v>
      </c>
      <c r="C450" s="48" t="s">
        <v>293</v>
      </c>
      <c r="D450" s="8">
        <v>200</v>
      </c>
      <c r="E450" s="67">
        <v>2644.9</v>
      </c>
      <c r="F450" s="5">
        <f>E450</f>
        <v>2644.9</v>
      </c>
      <c r="G450" s="5">
        <f>E450</f>
        <v>2644.9</v>
      </c>
    </row>
    <row r="451" spans="1:7" outlineLevel="2" x14ac:dyDescent="0.25">
      <c r="A451" s="7" t="s">
        <v>33</v>
      </c>
      <c r="B451" s="12" t="s">
        <v>271</v>
      </c>
      <c r="C451" s="48" t="s">
        <v>293</v>
      </c>
      <c r="D451" s="8">
        <v>800</v>
      </c>
      <c r="E451" s="67">
        <v>1.7</v>
      </c>
      <c r="F451" s="5">
        <v>1.7</v>
      </c>
      <c r="G451" s="5">
        <v>1.7</v>
      </c>
    </row>
    <row r="452" spans="1:7" ht="63" outlineLevel="2" x14ac:dyDescent="0.25">
      <c r="A452" s="41" t="s">
        <v>294</v>
      </c>
      <c r="B452" s="12" t="s">
        <v>271</v>
      </c>
      <c r="C452" s="19" t="s">
        <v>295</v>
      </c>
      <c r="D452" s="8"/>
      <c r="E452" s="67">
        <f>E453+E454</f>
        <v>19917.3</v>
      </c>
      <c r="F452" s="67">
        <f t="shared" ref="F452:G452" si="187">F453+F454</f>
        <v>19917.3</v>
      </c>
      <c r="G452" s="67">
        <f t="shared" si="187"/>
        <v>19917.3</v>
      </c>
    </row>
    <row r="453" spans="1:7" ht="94.5" outlineLevel="2" x14ac:dyDescent="0.25">
      <c r="A453" s="11" t="s">
        <v>13</v>
      </c>
      <c r="B453" s="12" t="s">
        <v>271</v>
      </c>
      <c r="C453" s="19" t="s">
        <v>295</v>
      </c>
      <c r="D453" s="20">
        <v>100</v>
      </c>
      <c r="E453" s="67">
        <f>14990.3+4527</f>
        <v>19517.3</v>
      </c>
      <c r="F453" s="5">
        <f>E453</f>
        <v>19517.3</v>
      </c>
      <c r="G453" s="5">
        <f>F453</f>
        <v>19517.3</v>
      </c>
    </row>
    <row r="454" spans="1:7" ht="31.5" outlineLevel="2" x14ac:dyDescent="0.25">
      <c r="A454" s="11" t="s">
        <v>76</v>
      </c>
      <c r="B454" s="12" t="s">
        <v>271</v>
      </c>
      <c r="C454" s="19" t="s">
        <v>295</v>
      </c>
      <c r="D454" s="20">
        <v>200</v>
      </c>
      <c r="E454" s="67">
        <v>400</v>
      </c>
      <c r="F454" s="5">
        <v>400</v>
      </c>
      <c r="G454" s="5">
        <v>400</v>
      </c>
    </row>
    <row r="455" spans="1:7" x14ac:dyDescent="0.25">
      <c r="A455" s="51" t="s">
        <v>103</v>
      </c>
      <c r="B455" s="66" t="s">
        <v>104</v>
      </c>
      <c r="C455" s="66"/>
      <c r="D455" s="9"/>
      <c r="E455" s="69">
        <f>E456+E462</f>
        <v>408037.8</v>
      </c>
      <c r="F455" s="69">
        <f t="shared" ref="F455:G455" si="188">F456+F462</f>
        <v>405123.2</v>
      </c>
      <c r="G455" s="69">
        <f t="shared" si="188"/>
        <v>423553.19999999995</v>
      </c>
    </row>
    <row r="456" spans="1:7" outlineLevel="1" x14ac:dyDescent="0.25">
      <c r="A456" s="27" t="s">
        <v>105</v>
      </c>
      <c r="B456" s="46" t="s">
        <v>106</v>
      </c>
      <c r="C456" s="46"/>
      <c r="D456" s="4"/>
      <c r="E456" s="68">
        <f>E457</f>
        <v>316981.5</v>
      </c>
      <c r="F456" s="68">
        <f t="shared" ref="F456:G460" si="189">F457</f>
        <v>312946.90000000002</v>
      </c>
      <c r="G456" s="68">
        <f t="shared" si="189"/>
        <v>330680.5</v>
      </c>
    </row>
    <row r="457" spans="1:7" ht="31.5" outlineLevel="2" x14ac:dyDescent="0.25">
      <c r="A457" s="27" t="s">
        <v>155</v>
      </c>
      <c r="B457" s="46" t="s">
        <v>106</v>
      </c>
      <c r="C457" s="46" t="s">
        <v>96</v>
      </c>
      <c r="D457" s="46"/>
      <c r="E457" s="68">
        <f>E458</f>
        <v>316981.5</v>
      </c>
      <c r="F457" s="68">
        <f t="shared" si="189"/>
        <v>312946.90000000002</v>
      </c>
      <c r="G457" s="68">
        <f t="shared" si="189"/>
        <v>330680.5</v>
      </c>
    </row>
    <row r="458" spans="1:7" outlineLevel="2" x14ac:dyDescent="0.25">
      <c r="A458" s="27" t="s">
        <v>146</v>
      </c>
      <c r="B458" s="46" t="s">
        <v>106</v>
      </c>
      <c r="C458" s="46" t="s">
        <v>107</v>
      </c>
      <c r="D458" s="46"/>
      <c r="E458" s="68">
        <f>E459</f>
        <v>316981.5</v>
      </c>
      <c r="F458" s="68">
        <f t="shared" si="189"/>
        <v>312946.90000000002</v>
      </c>
      <c r="G458" s="68">
        <f t="shared" si="189"/>
        <v>330680.5</v>
      </c>
    </row>
    <row r="459" spans="1:7" ht="78.75" outlineLevel="2" x14ac:dyDescent="0.25">
      <c r="A459" s="27" t="s">
        <v>156</v>
      </c>
      <c r="B459" s="46" t="s">
        <v>106</v>
      </c>
      <c r="C459" s="46" t="s">
        <v>108</v>
      </c>
      <c r="D459" s="4"/>
      <c r="E459" s="68">
        <f>E460</f>
        <v>316981.5</v>
      </c>
      <c r="F459" s="68">
        <f t="shared" si="189"/>
        <v>312946.90000000002</v>
      </c>
      <c r="G459" s="68">
        <f t="shared" si="189"/>
        <v>330680.5</v>
      </c>
    </row>
    <row r="460" spans="1:7" ht="47.25" outlineLevel="2" x14ac:dyDescent="0.25">
      <c r="A460" s="27" t="s">
        <v>153</v>
      </c>
      <c r="B460" s="46" t="s">
        <v>106</v>
      </c>
      <c r="C460" s="46" t="s">
        <v>109</v>
      </c>
      <c r="D460" s="46"/>
      <c r="E460" s="68">
        <f>E461</f>
        <v>316981.5</v>
      </c>
      <c r="F460" s="68">
        <f t="shared" si="189"/>
        <v>312946.90000000002</v>
      </c>
      <c r="G460" s="68">
        <f t="shared" si="189"/>
        <v>330680.5</v>
      </c>
    </row>
    <row r="461" spans="1:7" ht="47.25" outlineLevel="2" x14ac:dyDescent="0.25">
      <c r="A461" s="27" t="s">
        <v>94</v>
      </c>
      <c r="B461" s="46" t="s">
        <v>106</v>
      </c>
      <c r="C461" s="46" t="s">
        <v>109</v>
      </c>
      <c r="D461" s="46" t="s">
        <v>95</v>
      </c>
      <c r="E461" s="68">
        <f>106170+121093.6+74467.9+15250</f>
        <v>316981.5</v>
      </c>
      <c r="F461" s="68">
        <v>312946.90000000002</v>
      </c>
      <c r="G461" s="68">
        <v>330680.5</v>
      </c>
    </row>
    <row r="462" spans="1:7" ht="31.5" outlineLevel="1" x14ac:dyDescent="0.25">
      <c r="A462" s="27" t="s">
        <v>110</v>
      </c>
      <c r="B462" s="46" t="s">
        <v>111</v>
      </c>
      <c r="C462" s="46"/>
      <c r="D462" s="46"/>
      <c r="E462" s="68">
        <f>E463</f>
        <v>91056.3</v>
      </c>
      <c r="F462" s="68">
        <f t="shared" ref="F462:G462" si="190">F463</f>
        <v>92176.3</v>
      </c>
      <c r="G462" s="68">
        <f t="shared" si="190"/>
        <v>92872.699999999983</v>
      </c>
    </row>
    <row r="463" spans="1:7" ht="31.5" outlineLevel="2" x14ac:dyDescent="0.25">
      <c r="A463" s="27" t="s">
        <v>155</v>
      </c>
      <c r="B463" s="46" t="s">
        <v>111</v>
      </c>
      <c r="C463" s="46" t="s">
        <v>96</v>
      </c>
      <c r="D463" s="46"/>
      <c r="E463" s="68">
        <f>E464+E468</f>
        <v>91056.3</v>
      </c>
      <c r="F463" s="68">
        <f t="shared" ref="F463:G463" si="191">F464+F468</f>
        <v>92176.3</v>
      </c>
      <c r="G463" s="68">
        <f t="shared" si="191"/>
        <v>92872.699999999983</v>
      </c>
    </row>
    <row r="464" spans="1:7" outlineLevel="2" x14ac:dyDescent="0.25">
      <c r="A464" s="27" t="s">
        <v>157</v>
      </c>
      <c r="B464" s="46" t="s">
        <v>111</v>
      </c>
      <c r="C464" s="46" t="s">
        <v>97</v>
      </c>
      <c r="D464" s="46"/>
      <c r="E464" s="68">
        <f>E465</f>
        <v>1414.4</v>
      </c>
      <c r="F464" s="68">
        <f t="shared" ref="F464:G464" si="192">F465</f>
        <v>1414.4</v>
      </c>
      <c r="G464" s="68">
        <f t="shared" si="192"/>
        <v>1414.4</v>
      </c>
    </row>
    <row r="465" spans="1:7" ht="47.25" outlineLevel="2" x14ac:dyDescent="0.25">
      <c r="A465" s="27" t="s">
        <v>158</v>
      </c>
      <c r="B465" s="46" t="s">
        <v>111</v>
      </c>
      <c r="C465" s="46" t="s">
        <v>98</v>
      </c>
      <c r="D465" s="46"/>
      <c r="E465" s="68">
        <f>E466</f>
        <v>1414.4</v>
      </c>
      <c r="F465" s="68">
        <f>F466</f>
        <v>1414.4</v>
      </c>
      <c r="G465" s="68">
        <f>G466</f>
        <v>1414.4</v>
      </c>
    </row>
    <row r="466" spans="1:7" ht="126" outlineLevel="2" x14ac:dyDescent="0.25">
      <c r="A466" s="27" t="s">
        <v>159</v>
      </c>
      <c r="B466" s="46" t="s">
        <v>111</v>
      </c>
      <c r="C466" s="46" t="s">
        <v>160</v>
      </c>
      <c r="D466" s="46"/>
      <c r="E466" s="68">
        <f>E467</f>
        <v>1414.4</v>
      </c>
      <c r="F466" s="68">
        <f>F467</f>
        <v>1414.4</v>
      </c>
      <c r="G466" s="68">
        <f>G467</f>
        <v>1414.4</v>
      </c>
    </row>
    <row r="467" spans="1:7" ht="47.25" outlineLevel="2" x14ac:dyDescent="0.25">
      <c r="A467" s="27" t="s">
        <v>94</v>
      </c>
      <c r="B467" s="46" t="s">
        <v>111</v>
      </c>
      <c r="C467" s="46" t="s">
        <v>160</v>
      </c>
      <c r="D467" s="46">
        <v>600</v>
      </c>
      <c r="E467" s="68">
        <v>1414.4</v>
      </c>
      <c r="F467" s="68">
        <v>1414.4</v>
      </c>
      <c r="G467" s="68">
        <v>1414.4</v>
      </c>
    </row>
    <row r="468" spans="1:7" outlineLevel="2" x14ac:dyDescent="0.25">
      <c r="A468" s="27" t="s">
        <v>146</v>
      </c>
      <c r="B468" s="46" t="s">
        <v>111</v>
      </c>
      <c r="C468" s="46" t="s">
        <v>107</v>
      </c>
      <c r="D468" s="46"/>
      <c r="E468" s="68">
        <f>E469+E475+E480</f>
        <v>89641.900000000009</v>
      </c>
      <c r="F468" s="68">
        <f t="shared" ref="F468:G468" si="193">F469+F475+F480</f>
        <v>90761.900000000009</v>
      </c>
      <c r="G468" s="68">
        <f t="shared" si="193"/>
        <v>91458.299999999988</v>
      </c>
    </row>
    <row r="469" spans="1:7" ht="78.75" outlineLevel="2" x14ac:dyDescent="0.25">
      <c r="A469" s="27" t="s">
        <v>156</v>
      </c>
      <c r="B469" s="46" t="s">
        <v>111</v>
      </c>
      <c r="C469" s="46" t="s">
        <v>108</v>
      </c>
      <c r="D469" s="46"/>
      <c r="E469" s="68">
        <f>E470+E473</f>
        <v>87957.900000000009</v>
      </c>
      <c r="F469" s="68">
        <f t="shared" ref="F469:G469" si="194">F470+F473</f>
        <v>89077.900000000009</v>
      </c>
      <c r="G469" s="68">
        <f t="shared" si="194"/>
        <v>89774.299999999988</v>
      </c>
    </row>
    <row r="470" spans="1:7" ht="47.25" outlineLevel="2" x14ac:dyDescent="0.25">
      <c r="A470" s="27" t="s">
        <v>161</v>
      </c>
      <c r="B470" s="46" t="s">
        <v>111</v>
      </c>
      <c r="C470" s="46" t="s">
        <v>162</v>
      </c>
      <c r="D470" s="46"/>
      <c r="E470" s="68">
        <f>E471+E472</f>
        <v>13702.3</v>
      </c>
      <c r="F470" s="68">
        <f t="shared" ref="F470:G470" si="195">F471+F472</f>
        <v>14142.3</v>
      </c>
      <c r="G470" s="68">
        <f t="shared" si="195"/>
        <v>14131.4</v>
      </c>
    </row>
    <row r="471" spans="1:7" ht="94.5" outlineLevel="2" x14ac:dyDescent="0.25">
      <c r="A471" s="27" t="s">
        <v>75</v>
      </c>
      <c r="B471" s="46" t="s">
        <v>111</v>
      </c>
      <c r="C471" s="46" t="s">
        <v>162</v>
      </c>
      <c r="D471" s="46" t="s">
        <v>38</v>
      </c>
      <c r="E471" s="68">
        <v>13183.3</v>
      </c>
      <c r="F471" s="68">
        <v>13623.3</v>
      </c>
      <c r="G471" s="68">
        <v>13623.3</v>
      </c>
    </row>
    <row r="472" spans="1:7" ht="45.75" customHeight="1" outlineLevel="2" x14ac:dyDescent="0.25">
      <c r="A472" s="27" t="s">
        <v>76</v>
      </c>
      <c r="B472" s="46" t="s">
        <v>111</v>
      </c>
      <c r="C472" s="46" t="s">
        <v>162</v>
      </c>
      <c r="D472" s="46" t="s">
        <v>39</v>
      </c>
      <c r="E472" s="68">
        <v>519</v>
      </c>
      <c r="F472" s="68">
        <v>519</v>
      </c>
      <c r="G472" s="68">
        <v>508.1</v>
      </c>
    </row>
    <row r="473" spans="1:7" ht="47.25" outlineLevel="2" x14ac:dyDescent="0.25">
      <c r="A473" s="27" t="s">
        <v>153</v>
      </c>
      <c r="B473" s="46" t="s">
        <v>111</v>
      </c>
      <c r="C473" s="46" t="s">
        <v>109</v>
      </c>
      <c r="D473" s="46"/>
      <c r="E473" s="68">
        <f>E474</f>
        <v>74255.600000000006</v>
      </c>
      <c r="F473" s="68">
        <f>F474</f>
        <v>74935.600000000006</v>
      </c>
      <c r="G473" s="68">
        <f>G474</f>
        <v>75642.899999999994</v>
      </c>
    </row>
    <row r="474" spans="1:7" ht="47.25" outlineLevel="2" x14ac:dyDescent="0.25">
      <c r="A474" s="27" t="s">
        <v>94</v>
      </c>
      <c r="B474" s="46" t="s">
        <v>111</v>
      </c>
      <c r="C474" s="46" t="s">
        <v>109</v>
      </c>
      <c r="D474" s="46" t="s">
        <v>95</v>
      </c>
      <c r="E474" s="68">
        <v>74255.600000000006</v>
      </c>
      <c r="F474" s="68">
        <v>74935.600000000006</v>
      </c>
      <c r="G474" s="68">
        <v>75642.899999999994</v>
      </c>
    </row>
    <row r="475" spans="1:7" ht="47.25" outlineLevel="2" x14ac:dyDescent="0.25">
      <c r="A475" s="27" t="s">
        <v>547</v>
      </c>
      <c r="B475" s="46" t="s">
        <v>111</v>
      </c>
      <c r="C475" s="46" t="s">
        <v>163</v>
      </c>
      <c r="D475" s="46"/>
      <c r="E475" s="68">
        <f>E476+E478</f>
        <v>1169</v>
      </c>
      <c r="F475" s="68">
        <f t="shared" ref="F475:G475" si="196">F476+F478</f>
        <v>1169</v>
      </c>
      <c r="G475" s="68">
        <f t="shared" si="196"/>
        <v>1169</v>
      </c>
    </row>
    <row r="476" spans="1:7" ht="31.5" outlineLevel="2" x14ac:dyDescent="0.25">
      <c r="A476" s="27" t="s">
        <v>164</v>
      </c>
      <c r="B476" s="46" t="s">
        <v>111</v>
      </c>
      <c r="C476" s="46" t="s">
        <v>165</v>
      </c>
      <c r="D476" s="46"/>
      <c r="E476" s="68">
        <f>E477</f>
        <v>380.8</v>
      </c>
      <c r="F476" s="68">
        <f t="shared" ref="F476:G476" si="197">F477</f>
        <v>565.79999999999995</v>
      </c>
      <c r="G476" s="68">
        <f t="shared" si="197"/>
        <v>565.79999999999995</v>
      </c>
    </row>
    <row r="477" spans="1:7" ht="31.5" outlineLevel="2" x14ac:dyDescent="0.25">
      <c r="A477" s="27" t="s">
        <v>76</v>
      </c>
      <c r="B477" s="46" t="s">
        <v>111</v>
      </c>
      <c r="C477" s="46" t="s">
        <v>165</v>
      </c>
      <c r="D477" s="46" t="s">
        <v>39</v>
      </c>
      <c r="E477" s="68">
        <v>380.8</v>
      </c>
      <c r="F477" s="68">
        <v>565.79999999999995</v>
      </c>
      <c r="G477" s="68">
        <v>565.79999999999995</v>
      </c>
    </row>
    <row r="478" spans="1:7" ht="47.25" outlineLevel="2" x14ac:dyDescent="0.25">
      <c r="A478" s="27" t="s">
        <v>166</v>
      </c>
      <c r="B478" s="46" t="s">
        <v>111</v>
      </c>
      <c r="C478" s="46" t="s">
        <v>167</v>
      </c>
      <c r="D478" s="46"/>
      <c r="E478" s="68">
        <f>E479</f>
        <v>788.2</v>
      </c>
      <c r="F478" s="68">
        <f t="shared" ref="F478:G478" si="198">F479</f>
        <v>603.20000000000005</v>
      </c>
      <c r="G478" s="68">
        <f t="shared" si="198"/>
        <v>603.20000000000005</v>
      </c>
    </row>
    <row r="479" spans="1:7" ht="47.25" outlineLevel="2" x14ac:dyDescent="0.25">
      <c r="A479" s="27" t="s">
        <v>94</v>
      </c>
      <c r="B479" s="46" t="s">
        <v>111</v>
      </c>
      <c r="C479" s="46" t="s">
        <v>167</v>
      </c>
      <c r="D479" s="46">
        <v>600</v>
      </c>
      <c r="E479" s="68">
        <v>788.2</v>
      </c>
      <c r="F479" s="68">
        <v>603.20000000000005</v>
      </c>
      <c r="G479" s="68">
        <v>603.20000000000005</v>
      </c>
    </row>
    <row r="480" spans="1:7" ht="47.25" outlineLevel="2" x14ac:dyDescent="0.25">
      <c r="A480" s="27" t="s">
        <v>168</v>
      </c>
      <c r="B480" s="46" t="s">
        <v>111</v>
      </c>
      <c r="C480" s="46" t="s">
        <v>169</v>
      </c>
      <c r="D480" s="68"/>
      <c r="E480" s="68">
        <f>E481+E483</f>
        <v>515</v>
      </c>
      <c r="F480" s="68">
        <f t="shared" ref="F480:G480" si="199">F481+F483</f>
        <v>515</v>
      </c>
      <c r="G480" s="68">
        <f t="shared" si="199"/>
        <v>515</v>
      </c>
    </row>
    <row r="481" spans="1:7" ht="63" outlineLevel="2" x14ac:dyDescent="0.25">
      <c r="A481" s="52" t="s">
        <v>170</v>
      </c>
      <c r="B481" s="46" t="s">
        <v>111</v>
      </c>
      <c r="C481" s="46" t="s">
        <v>548</v>
      </c>
      <c r="D481" s="46"/>
      <c r="E481" s="68">
        <f>E482</f>
        <v>216</v>
      </c>
      <c r="F481" s="68">
        <f>F482</f>
        <v>216</v>
      </c>
      <c r="G481" s="68">
        <f>G482</f>
        <v>216</v>
      </c>
    </row>
    <row r="482" spans="1:7" ht="31.5" outlineLevel="2" x14ac:dyDescent="0.25">
      <c r="A482" s="52" t="s">
        <v>20</v>
      </c>
      <c r="B482" s="46" t="s">
        <v>111</v>
      </c>
      <c r="C482" s="46" t="s">
        <v>548</v>
      </c>
      <c r="D482" s="46">
        <v>300</v>
      </c>
      <c r="E482" s="68">
        <v>216</v>
      </c>
      <c r="F482" s="68">
        <v>216</v>
      </c>
      <c r="G482" s="68">
        <v>216</v>
      </c>
    </row>
    <row r="483" spans="1:7" ht="47.25" outlineLevel="2" x14ac:dyDescent="0.25">
      <c r="A483" s="27" t="s">
        <v>171</v>
      </c>
      <c r="B483" s="46" t="s">
        <v>111</v>
      </c>
      <c r="C483" s="46" t="s">
        <v>172</v>
      </c>
      <c r="D483" s="46"/>
      <c r="E483" s="68">
        <f>E484</f>
        <v>299</v>
      </c>
      <c r="F483" s="68">
        <f>F484</f>
        <v>299</v>
      </c>
      <c r="G483" s="68">
        <f>G484</f>
        <v>299</v>
      </c>
    </row>
    <row r="484" spans="1:7" ht="37.5" customHeight="1" outlineLevel="2" x14ac:dyDescent="0.25">
      <c r="A484" s="52" t="s">
        <v>20</v>
      </c>
      <c r="B484" s="46" t="s">
        <v>111</v>
      </c>
      <c r="C484" s="46" t="s">
        <v>173</v>
      </c>
      <c r="D484" s="46">
        <v>300</v>
      </c>
      <c r="E484" s="68">
        <v>299</v>
      </c>
      <c r="F484" s="68">
        <v>299</v>
      </c>
      <c r="G484" s="68">
        <v>299</v>
      </c>
    </row>
    <row r="485" spans="1:7" x14ac:dyDescent="0.25">
      <c r="A485" s="53" t="s">
        <v>119</v>
      </c>
      <c r="B485" s="14" t="s">
        <v>120</v>
      </c>
      <c r="C485" s="14"/>
      <c r="D485" s="15"/>
      <c r="E485" s="26">
        <f>E486+E490+E511</f>
        <v>335475.89999999997</v>
      </c>
      <c r="F485" s="26">
        <f t="shared" ref="F485:G485" si="200">F486+F490+F511</f>
        <v>362975.9</v>
      </c>
      <c r="G485" s="26">
        <f t="shared" si="200"/>
        <v>363530.8</v>
      </c>
    </row>
    <row r="486" spans="1:7" outlineLevel="1" x14ac:dyDescent="0.25">
      <c r="A486" s="16" t="s">
        <v>121</v>
      </c>
      <c r="B486" s="12" t="s">
        <v>122</v>
      </c>
      <c r="C486" s="12"/>
      <c r="D486" s="8"/>
      <c r="E486" s="17">
        <f>E487</f>
        <v>11788.2</v>
      </c>
      <c r="F486" s="17">
        <f t="shared" ref="F486:G488" si="201">F487</f>
        <v>12159.6</v>
      </c>
      <c r="G486" s="17">
        <f t="shared" si="201"/>
        <v>12159.6</v>
      </c>
    </row>
    <row r="487" spans="1:7" outlineLevel="2" x14ac:dyDescent="0.25">
      <c r="A487" s="16" t="s">
        <v>9</v>
      </c>
      <c r="B487" s="12" t="s">
        <v>122</v>
      </c>
      <c r="C487" s="12" t="s">
        <v>10</v>
      </c>
      <c r="D487" s="8"/>
      <c r="E487" s="17">
        <f>E488</f>
        <v>11788.2</v>
      </c>
      <c r="F487" s="17">
        <f t="shared" si="201"/>
        <v>12159.6</v>
      </c>
      <c r="G487" s="17">
        <f t="shared" si="201"/>
        <v>12159.6</v>
      </c>
    </row>
    <row r="488" spans="1:7" outlineLevel="2" x14ac:dyDescent="0.25">
      <c r="A488" s="16" t="s">
        <v>123</v>
      </c>
      <c r="B488" s="12" t="s">
        <v>122</v>
      </c>
      <c r="C488" s="12" t="s">
        <v>124</v>
      </c>
      <c r="D488" s="8"/>
      <c r="E488" s="17">
        <f>E489</f>
        <v>11788.2</v>
      </c>
      <c r="F488" s="17">
        <f t="shared" si="201"/>
        <v>12159.6</v>
      </c>
      <c r="G488" s="17">
        <f t="shared" si="201"/>
        <v>12159.6</v>
      </c>
    </row>
    <row r="489" spans="1:7" ht="31.5" outlineLevel="2" x14ac:dyDescent="0.25">
      <c r="A489" s="16" t="s">
        <v>20</v>
      </c>
      <c r="B489" s="12" t="s">
        <v>122</v>
      </c>
      <c r="C489" s="12" t="s">
        <v>124</v>
      </c>
      <c r="D489" s="8">
        <v>300</v>
      </c>
      <c r="E489" s="17">
        <v>11788.2</v>
      </c>
      <c r="F489" s="17">
        <v>12159.6</v>
      </c>
      <c r="G489" s="17">
        <v>12159.6</v>
      </c>
    </row>
    <row r="490" spans="1:7" outlineLevel="1" x14ac:dyDescent="0.25">
      <c r="A490" s="16" t="s">
        <v>125</v>
      </c>
      <c r="B490" s="12" t="s">
        <v>126</v>
      </c>
      <c r="C490" s="12"/>
      <c r="D490" s="8"/>
      <c r="E490" s="17">
        <f>E491+E502</f>
        <v>41562.100000000006</v>
      </c>
      <c r="F490" s="17">
        <f t="shared" ref="F490:G490" si="202">F491+F502</f>
        <v>41151.1</v>
      </c>
      <c r="G490" s="17">
        <f t="shared" si="202"/>
        <v>41706</v>
      </c>
    </row>
    <row r="491" spans="1:7" outlineLevel="2" x14ac:dyDescent="0.25">
      <c r="A491" s="16" t="s">
        <v>9</v>
      </c>
      <c r="B491" s="12" t="s">
        <v>126</v>
      </c>
      <c r="C491" s="12" t="s">
        <v>10</v>
      </c>
      <c r="D491" s="8"/>
      <c r="E491" s="17">
        <f>E492+E494+E496+E498+E500</f>
        <v>8709.2999999999993</v>
      </c>
      <c r="F491" s="17">
        <f t="shared" ref="F491:G491" si="203">F492+F494+F496+F498+F500</f>
        <v>9609</v>
      </c>
      <c r="G491" s="17">
        <f t="shared" si="203"/>
        <v>10163.9</v>
      </c>
    </row>
    <row r="492" spans="1:7" ht="31.5" outlineLevel="2" x14ac:dyDescent="0.25">
      <c r="A492" s="16" t="s">
        <v>127</v>
      </c>
      <c r="B492" s="12" t="s">
        <v>126</v>
      </c>
      <c r="C492" s="12" t="s">
        <v>128</v>
      </c>
      <c r="D492" s="8"/>
      <c r="E492" s="17">
        <f>E493</f>
        <v>2684.5</v>
      </c>
      <c r="F492" s="17">
        <f t="shared" ref="F492:G492" si="204">F493</f>
        <v>2894.5</v>
      </c>
      <c r="G492" s="17">
        <f t="shared" si="204"/>
        <v>3104.5</v>
      </c>
    </row>
    <row r="493" spans="1:7" ht="31.5" outlineLevel="2" x14ac:dyDescent="0.25">
      <c r="A493" s="16" t="s">
        <v>20</v>
      </c>
      <c r="B493" s="12" t="s">
        <v>126</v>
      </c>
      <c r="C493" s="12" t="s">
        <v>128</v>
      </c>
      <c r="D493" s="8">
        <v>300</v>
      </c>
      <c r="E493" s="17">
        <v>2684.5</v>
      </c>
      <c r="F493" s="17">
        <v>2894.5</v>
      </c>
      <c r="G493" s="17">
        <v>3104.5</v>
      </c>
    </row>
    <row r="494" spans="1:7" ht="47.25" outlineLevel="2" x14ac:dyDescent="0.25">
      <c r="A494" s="16" t="s">
        <v>129</v>
      </c>
      <c r="B494" s="12" t="s">
        <v>126</v>
      </c>
      <c r="C494" s="12" t="s">
        <v>130</v>
      </c>
      <c r="D494" s="8"/>
      <c r="E494" s="17">
        <f>E495</f>
        <v>1948.3</v>
      </c>
      <c r="F494" s="17">
        <f t="shared" ref="F494:G494" si="205">F495</f>
        <v>2638</v>
      </c>
      <c r="G494" s="17">
        <f t="shared" si="205"/>
        <v>2982.9</v>
      </c>
    </row>
    <row r="495" spans="1:7" ht="31.5" outlineLevel="2" x14ac:dyDescent="0.25">
      <c r="A495" s="16" t="s">
        <v>20</v>
      </c>
      <c r="B495" s="12" t="s">
        <v>126</v>
      </c>
      <c r="C495" s="12" t="s">
        <v>130</v>
      </c>
      <c r="D495" s="8">
        <v>300</v>
      </c>
      <c r="E495" s="17">
        <v>1948.3</v>
      </c>
      <c r="F495" s="17">
        <v>2638</v>
      </c>
      <c r="G495" s="17">
        <v>2982.9</v>
      </c>
    </row>
    <row r="496" spans="1:7" outlineLevel="2" x14ac:dyDescent="0.25">
      <c r="A496" s="16" t="s">
        <v>132</v>
      </c>
      <c r="B496" s="12" t="s">
        <v>126</v>
      </c>
      <c r="C496" s="12" t="s">
        <v>133</v>
      </c>
      <c r="D496" s="8"/>
      <c r="E496" s="17">
        <f>E497</f>
        <v>513.29999999999995</v>
      </c>
      <c r="F496" s="17">
        <f t="shared" ref="F496:G496" si="206">F497</f>
        <v>513.29999999999995</v>
      </c>
      <c r="G496" s="17">
        <f t="shared" si="206"/>
        <v>513.29999999999995</v>
      </c>
    </row>
    <row r="497" spans="1:7" ht="47.25" outlineLevel="2" x14ac:dyDescent="0.25">
      <c r="A497" s="16" t="s">
        <v>94</v>
      </c>
      <c r="B497" s="12" t="s">
        <v>126</v>
      </c>
      <c r="C497" s="12" t="s">
        <v>133</v>
      </c>
      <c r="D497" s="8">
        <v>600</v>
      </c>
      <c r="E497" s="17">
        <v>513.29999999999995</v>
      </c>
      <c r="F497" s="17">
        <v>513.29999999999995</v>
      </c>
      <c r="G497" s="17">
        <v>513.29999999999995</v>
      </c>
    </row>
    <row r="498" spans="1:7" ht="31.5" outlineLevel="2" x14ac:dyDescent="0.25">
      <c r="A498" s="16" t="s">
        <v>134</v>
      </c>
      <c r="B498" s="12" t="s">
        <v>126</v>
      </c>
      <c r="C498" s="12" t="s">
        <v>135</v>
      </c>
      <c r="D498" s="8"/>
      <c r="E498" s="17">
        <f>E499</f>
        <v>2913.2</v>
      </c>
      <c r="F498" s="17">
        <f t="shared" ref="F498:G498" si="207">F499</f>
        <v>2913.2</v>
      </c>
      <c r="G498" s="17">
        <f t="shared" si="207"/>
        <v>2913.2</v>
      </c>
    </row>
    <row r="499" spans="1:7" ht="47.25" outlineLevel="2" x14ac:dyDescent="0.25">
      <c r="A499" s="16" t="s">
        <v>94</v>
      </c>
      <c r="B499" s="12" t="s">
        <v>126</v>
      </c>
      <c r="C499" s="12" t="s">
        <v>135</v>
      </c>
      <c r="D499" s="8">
        <v>600</v>
      </c>
      <c r="E499" s="17">
        <v>2913.2</v>
      </c>
      <c r="F499" s="17">
        <v>2913.2</v>
      </c>
      <c r="G499" s="17">
        <v>2913.2</v>
      </c>
    </row>
    <row r="500" spans="1:7" ht="31.5" outlineLevel="2" x14ac:dyDescent="0.25">
      <c r="A500" s="54" t="s">
        <v>140</v>
      </c>
      <c r="B500" s="12" t="s">
        <v>126</v>
      </c>
      <c r="C500" s="12" t="s">
        <v>141</v>
      </c>
      <c r="D500" s="8"/>
      <c r="E500" s="17">
        <f>E501</f>
        <v>650</v>
      </c>
      <c r="F500" s="17">
        <f t="shared" ref="F500:G500" si="208">F501</f>
        <v>650</v>
      </c>
      <c r="G500" s="17">
        <f t="shared" si="208"/>
        <v>650</v>
      </c>
    </row>
    <row r="501" spans="1:7" ht="31.5" outlineLevel="2" x14ac:dyDescent="0.25">
      <c r="A501" s="11" t="s">
        <v>20</v>
      </c>
      <c r="B501" s="12" t="s">
        <v>126</v>
      </c>
      <c r="C501" s="12" t="s">
        <v>141</v>
      </c>
      <c r="D501" s="8">
        <v>300</v>
      </c>
      <c r="E501" s="17">
        <v>650</v>
      </c>
      <c r="F501" s="17">
        <v>650</v>
      </c>
      <c r="G501" s="17">
        <v>650</v>
      </c>
    </row>
    <row r="502" spans="1:7" ht="47.25" outlineLevel="2" x14ac:dyDescent="0.25">
      <c r="A502" s="25" t="s">
        <v>59</v>
      </c>
      <c r="B502" s="19" t="s">
        <v>126</v>
      </c>
      <c r="C502" s="19" t="s">
        <v>60</v>
      </c>
      <c r="D502" s="20"/>
      <c r="E502" s="5">
        <f>E503</f>
        <v>32852.800000000003</v>
      </c>
      <c r="F502" s="5">
        <f t="shared" ref="F502:G503" si="209">F503</f>
        <v>31542.1</v>
      </c>
      <c r="G502" s="5">
        <f t="shared" si="209"/>
        <v>31542.1</v>
      </c>
    </row>
    <row r="503" spans="1:7" outlineLevel="2" x14ac:dyDescent="0.25">
      <c r="A503" s="41" t="s">
        <v>157</v>
      </c>
      <c r="B503" s="46" t="s">
        <v>126</v>
      </c>
      <c r="C503" s="46" t="s">
        <v>482</v>
      </c>
      <c r="D503" s="20"/>
      <c r="E503" s="5">
        <f>E504</f>
        <v>32852.800000000003</v>
      </c>
      <c r="F503" s="5">
        <f t="shared" si="209"/>
        <v>31542.1</v>
      </c>
      <c r="G503" s="5">
        <f t="shared" si="209"/>
        <v>31542.1</v>
      </c>
    </row>
    <row r="504" spans="1:7" ht="47.25" outlineLevel="2" x14ac:dyDescent="0.25">
      <c r="A504" s="25" t="s">
        <v>540</v>
      </c>
      <c r="B504" s="19" t="s">
        <v>126</v>
      </c>
      <c r="C504" s="19" t="s">
        <v>483</v>
      </c>
      <c r="D504" s="20"/>
      <c r="E504" s="5">
        <f>E505+E507+E509</f>
        <v>32852.800000000003</v>
      </c>
      <c r="F504" s="5">
        <f t="shared" ref="F504:G504" si="210">F505+F507+F509</f>
        <v>31542.1</v>
      </c>
      <c r="G504" s="5">
        <f t="shared" si="210"/>
        <v>31542.1</v>
      </c>
    </row>
    <row r="505" spans="1:7" ht="78.75" outlineLevel="2" x14ac:dyDescent="0.25">
      <c r="A505" s="25" t="s">
        <v>484</v>
      </c>
      <c r="B505" s="19" t="s">
        <v>485</v>
      </c>
      <c r="C505" s="19" t="s">
        <v>486</v>
      </c>
      <c r="D505" s="20"/>
      <c r="E505" s="5">
        <f>E506</f>
        <v>1675.6</v>
      </c>
      <c r="F505" s="5">
        <f t="shared" ref="F505:G505" si="211">F506</f>
        <v>335.1</v>
      </c>
      <c r="G505" s="5">
        <f t="shared" si="211"/>
        <v>335.1</v>
      </c>
    </row>
    <row r="506" spans="1:7" ht="31.5" outlineLevel="2" x14ac:dyDescent="0.25">
      <c r="A506" s="25" t="s">
        <v>20</v>
      </c>
      <c r="B506" s="19" t="s">
        <v>485</v>
      </c>
      <c r="C506" s="19" t="s">
        <v>486</v>
      </c>
      <c r="D506" s="20">
        <v>300</v>
      </c>
      <c r="E506" s="5">
        <v>1675.6</v>
      </c>
      <c r="F506" s="5">
        <v>335.1</v>
      </c>
      <c r="G506" s="5">
        <v>335.1</v>
      </c>
    </row>
    <row r="507" spans="1:7" ht="31.5" outlineLevel="2" x14ac:dyDescent="0.25">
      <c r="A507" s="25" t="s">
        <v>487</v>
      </c>
      <c r="B507" s="19" t="s">
        <v>126</v>
      </c>
      <c r="C507" s="19" t="s">
        <v>488</v>
      </c>
      <c r="D507" s="20"/>
      <c r="E507" s="5">
        <f>E508</f>
        <v>5677.2</v>
      </c>
      <c r="F507" s="5">
        <f>F508</f>
        <v>5707</v>
      </c>
      <c r="G507" s="5">
        <f>G508</f>
        <v>5707</v>
      </c>
    </row>
    <row r="508" spans="1:7" ht="31.5" outlineLevel="2" x14ac:dyDescent="0.25">
      <c r="A508" s="11" t="s">
        <v>20</v>
      </c>
      <c r="B508" s="19" t="s">
        <v>126</v>
      </c>
      <c r="C508" s="19" t="s">
        <v>488</v>
      </c>
      <c r="D508" s="20">
        <v>300</v>
      </c>
      <c r="E508" s="5">
        <v>5677.2</v>
      </c>
      <c r="F508" s="5">
        <v>5707</v>
      </c>
      <c r="G508" s="5">
        <v>5707</v>
      </c>
    </row>
    <row r="509" spans="1:7" ht="110.25" outlineLevel="2" x14ac:dyDescent="0.25">
      <c r="A509" s="3" t="s">
        <v>489</v>
      </c>
      <c r="B509" s="19" t="s">
        <v>126</v>
      </c>
      <c r="C509" s="4" t="s">
        <v>490</v>
      </c>
      <c r="D509" s="20"/>
      <c r="E509" s="5">
        <f>E510</f>
        <v>25500</v>
      </c>
      <c r="F509" s="5">
        <f>F510</f>
        <v>25500</v>
      </c>
      <c r="G509" s="5">
        <f>G510</f>
        <v>25500</v>
      </c>
    </row>
    <row r="510" spans="1:7" ht="31.5" outlineLevel="2" x14ac:dyDescent="0.25">
      <c r="A510" s="11" t="s">
        <v>20</v>
      </c>
      <c r="B510" s="19" t="s">
        <v>126</v>
      </c>
      <c r="C510" s="4" t="s">
        <v>490</v>
      </c>
      <c r="D510" s="20">
        <v>300</v>
      </c>
      <c r="E510" s="5">
        <v>25500</v>
      </c>
      <c r="F510" s="5">
        <v>25500</v>
      </c>
      <c r="G510" s="5">
        <v>25500</v>
      </c>
    </row>
    <row r="511" spans="1:7" outlineLevel="1" x14ac:dyDescent="0.25">
      <c r="A511" s="11" t="s">
        <v>137</v>
      </c>
      <c r="B511" s="12" t="s">
        <v>138</v>
      </c>
      <c r="C511" s="12"/>
      <c r="D511" s="12"/>
      <c r="E511" s="67">
        <f>E523+E512</f>
        <v>282125.59999999998</v>
      </c>
      <c r="F511" s="67">
        <f t="shared" ref="F511:G511" si="212">F523+F512</f>
        <v>309665.2</v>
      </c>
      <c r="G511" s="67">
        <f t="shared" si="212"/>
        <v>309665.2</v>
      </c>
    </row>
    <row r="512" spans="1:7" ht="47.25" outlineLevel="2" x14ac:dyDescent="0.25">
      <c r="A512" s="30" t="s">
        <v>59</v>
      </c>
      <c r="B512" s="19" t="s">
        <v>138</v>
      </c>
      <c r="C512" s="19" t="s">
        <v>60</v>
      </c>
      <c r="D512" s="4"/>
      <c r="E512" s="5">
        <f>E517+E513</f>
        <v>52394.9</v>
      </c>
      <c r="F512" s="5">
        <f t="shared" ref="F512:G512" si="213">F517+F513</f>
        <v>79928.600000000006</v>
      </c>
      <c r="G512" s="5">
        <f t="shared" si="213"/>
        <v>79928.600000000006</v>
      </c>
    </row>
    <row r="513" spans="1:7" outlineLevel="2" x14ac:dyDescent="0.25">
      <c r="A513" s="41" t="s">
        <v>157</v>
      </c>
      <c r="B513" s="46" t="s">
        <v>138</v>
      </c>
      <c r="C513" s="46" t="s">
        <v>482</v>
      </c>
      <c r="D513" s="19"/>
      <c r="E513" s="5">
        <f>E514</f>
        <v>51718.400000000001</v>
      </c>
      <c r="F513" s="5">
        <f t="shared" ref="F513:G515" si="214">F514</f>
        <v>79252.100000000006</v>
      </c>
      <c r="G513" s="5">
        <f t="shared" si="214"/>
        <v>79252.100000000006</v>
      </c>
    </row>
    <row r="514" spans="1:7" ht="47.25" outlineLevel="2" x14ac:dyDescent="0.25">
      <c r="A514" s="25" t="s">
        <v>540</v>
      </c>
      <c r="B514" s="19" t="s">
        <v>138</v>
      </c>
      <c r="C514" s="19" t="s">
        <v>483</v>
      </c>
      <c r="D514" s="19"/>
      <c r="E514" s="5">
        <f>E515</f>
        <v>51718.400000000001</v>
      </c>
      <c r="F514" s="5">
        <f t="shared" si="214"/>
        <v>79252.100000000006</v>
      </c>
      <c r="G514" s="5">
        <f t="shared" si="214"/>
        <v>79252.100000000006</v>
      </c>
    </row>
    <row r="515" spans="1:7" ht="63" outlineLevel="2" x14ac:dyDescent="0.25">
      <c r="A515" s="37" t="s">
        <v>494</v>
      </c>
      <c r="B515" s="19" t="s">
        <v>138</v>
      </c>
      <c r="C515" s="12" t="s">
        <v>495</v>
      </c>
      <c r="D515" s="19"/>
      <c r="E515" s="5">
        <f>E516</f>
        <v>51718.400000000001</v>
      </c>
      <c r="F515" s="5">
        <f t="shared" si="214"/>
        <v>79252.100000000006</v>
      </c>
      <c r="G515" s="5">
        <f t="shared" si="214"/>
        <v>79252.100000000006</v>
      </c>
    </row>
    <row r="516" spans="1:7" ht="47.25" outlineLevel="2" x14ac:dyDescent="0.25">
      <c r="A516" s="37" t="s">
        <v>328</v>
      </c>
      <c r="B516" s="19" t="s">
        <v>138</v>
      </c>
      <c r="C516" s="12" t="s">
        <v>495</v>
      </c>
      <c r="D516" s="19" t="s">
        <v>496</v>
      </c>
      <c r="E516" s="5">
        <v>51718.400000000001</v>
      </c>
      <c r="F516" s="5">
        <v>79252.100000000006</v>
      </c>
      <c r="G516" s="5">
        <v>79252.100000000006</v>
      </c>
    </row>
    <row r="517" spans="1:7" outlineLevel="2" x14ac:dyDescent="0.25">
      <c r="A517" s="41" t="s">
        <v>146</v>
      </c>
      <c r="B517" s="19" t="s">
        <v>138</v>
      </c>
      <c r="C517" s="19" t="s">
        <v>136</v>
      </c>
      <c r="D517" s="4"/>
      <c r="E517" s="5">
        <f>E518</f>
        <v>676.5</v>
      </c>
      <c r="F517" s="5">
        <f t="shared" ref="F517:G517" si="215">F518</f>
        <v>676.5</v>
      </c>
      <c r="G517" s="5">
        <f t="shared" si="215"/>
        <v>676.5</v>
      </c>
    </row>
    <row r="518" spans="1:7" ht="78.75" outlineLevel="2" x14ac:dyDescent="0.25">
      <c r="A518" s="7" t="s">
        <v>541</v>
      </c>
      <c r="B518" s="19" t="s">
        <v>138</v>
      </c>
      <c r="C518" s="12" t="s">
        <v>491</v>
      </c>
      <c r="D518" s="4"/>
      <c r="E518" s="5">
        <f>E519+E521</f>
        <v>676.5</v>
      </c>
      <c r="F518" s="5">
        <f t="shared" ref="F518:G518" si="216">F519+F521</f>
        <v>676.5</v>
      </c>
      <c r="G518" s="5">
        <f t="shared" si="216"/>
        <v>676.5</v>
      </c>
    </row>
    <row r="519" spans="1:7" ht="110.25" outlineLevel="2" x14ac:dyDescent="0.25">
      <c r="A519" s="41" t="s">
        <v>492</v>
      </c>
      <c r="B519" s="19" t="s">
        <v>138</v>
      </c>
      <c r="C519" s="12" t="s">
        <v>493</v>
      </c>
      <c r="D519" s="4"/>
      <c r="E519" s="5">
        <f>E520</f>
        <v>201</v>
      </c>
      <c r="F519" s="5">
        <f t="shared" ref="F519:G519" si="217">F520</f>
        <v>201</v>
      </c>
      <c r="G519" s="5">
        <f t="shared" si="217"/>
        <v>201</v>
      </c>
    </row>
    <row r="520" spans="1:7" ht="31.5" outlineLevel="2" x14ac:dyDescent="0.25">
      <c r="A520" s="16" t="s">
        <v>20</v>
      </c>
      <c r="B520" s="12" t="s">
        <v>138</v>
      </c>
      <c r="C520" s="12" t="s">
        <v>493</v>
      </c>
      <c r="D520" s="8">
        <v>300</v>
      </c>
      <c r="E520" s="5">
        <v>201</v>
      </c>
      <c r="F520" s="5">
        <v>201</v>
      </c>
      <c r="G520" s="5">
        <v>201</v>
      </c>
    </row>
    <row r="521" spans="1:7" ht="94.5" outlineLevel="2" x14ac:dyDescent="0.25">
      <c r="A521" s="3" t="s">
        <v>497</v>
      </c>
      <c r="B521" s="19" t="s">
        <v>138</v>
      </c>
      <c r="C521" s="12" t="s">
        <v>498</v>
      </c>
      <c r="D521" s="19"/>
      <c r="E521" s="5">
        <f>E522</f>
        <v>475.5</v>
      </c>
      <c r="F521" s="5">
        <f t="shared" ref="F521:G521" si="218">F522</f>
        <v>475.5</v>
      </c>
      <c r="G521" s="5">
        <f t="shared" si="218"/>
        <v>475.5</v>
      </c>
    </row>
    <row r="522" spans="1:7" ht="31.5" outlineLevel="2" x14ac:dyDescent="0.25">
      <c r="A522" s="11" t="s">
        <v>76</v>
      </c>
      <c r="B522" s="19" t="s">
        <v>138</v>
      </c>
      <c r="C522" s="12" t="s">
        <v>498</v>
      </c>
      <c r="D522" s="19" t="s">
        <v>39</v>
      </c>
      <c r="E522" s="5">
        <v>475.5</v>
      </c>
      <c r="F522" s="5">
        <v>475.5</v>
      </c>
      <c r="G522" s="5">
        <v>475.5</v>
      </c>
    </row>
    <row r="523" spans="1:7" ht="31.5" outlineLevel="2" x14ac:dyDescent="0.25">
      <c r="A523" s="11" t="s">
        <v>211</v>
      </c>
      <c r="B523" s="12" t="s">
        <v>138</v>
      </c>
      <c r="C523" s="12" t="s">
        <v>212</v>
      </c>
      <c r="D523" s="12"/>
      <c r="E523" s="67">
        <f>E524</f>
        <v>229730.69999999998</v>
      </c>
      <c r="F523" s="67">
        <f t="shared" ref="F523:G523" si="219">F524</f>
        <v>229736.6</v>
      </c>
      <c r="G523" s="67">
        <f t="shared" si="219"/>
        <v>229736.6</v>
      </c>
    </row>
    <row r="524" spans="1:7" outlineLevel="2" x14ac:dyDescent="0.25">
      <c r="A524" s="11" t="s">
        <v>146</v>
      </c>
      <c r="B524" s="12" t="s">
        <v>138</v>
      </c>
      <c r="C524" s="12" t="s">
        <v>218</v>
      </c>
      <c r="D524" s="12"/>
      <c r="E524" s="67">
        <f>E525+E530</f>
        <v>229730.69999999998</v>
      </c>
      <c r="F524" s="67">
        <f t="shared" ref="F524:G524" si="220">F525+F530</f>
        <v>229736.6</v>
      </c>
      <c r="G524" s="67">
        <f t="shared" si="220"/>
        <v>229736.6</v>
      </c>
    </row>
    <row r="525" spans="1:7" ht="63" outlineLevel="2" x14ac:dyDescent="0.25">
      <c r="A525" s="40" t="s">
        <v>537</v>
      </c>
      <c r="B525" s="12" t="s">
        <v>138</v>
      </c>
      <c r="C525" s="12" t="s">
        <v>219</v>
      </c>
      <c r="D525" s="12"/>
      <c r="E525" s="67">
        <f>E526</f>
        <v>172003.8</v>
      </c>
      <c r="F525" s="67">
        <f t="shared" ref="F525:G525" si="221">F526</f>
        <v>171947.7</v>
      </c>
      <c r="G525" s="67">
        <f t="shared" si="221"/>
        <v>171947.7</v>
      </c>
    </row>
    <row r="526" spans="1:7" ht="78.75" outlineLevel="2" x14ac:dyDescent="0.25">
      <c r="A526" s="41" t="s">
        <v>272</v>
      </c>
      <c r="B526" s="12" t="s">
        <v>138</v>
      </c>
      <c r="C526" s="12" t="s">
        <v>273</v>
      </c>
      <c r="D526" s="8"/>
      <c r="E526" s="67">
        <f>E527+E528+E529</f>
        <v>172003.8</v>
      </c>
      <c r="F526" s="67">
        <f t="shared" ref="F526:G526" si="222">F527+F528+F529</f>
        <v>171947.7</v>
      </c>
      <c r="G526" s="67">
        <f t="shared" si="222"/>
        <v>171947.7</v>
      </c>
    </row>
    <row r="527" spans="1:7" ht="31.5" outlineLevel="2" x14ac:dyDescent="0.25">
      <c r="A527" s="16" t="s">
        <v>76</v>
      </c>
      <c r="B527" s="12" t="s">
        <v>138</v>
      </c>
      <c r="C527" s="12" t="s">
        <v>273</v>
      </c>
      <c r="D527" s="8">
        <v>200</v>
      </c>
      <c r="E527" s="67">
        <v>17</v>
      </c>
      <c r="F527" s="5">
        <v>17</v>
      </c>
      <c r="G527" s="5">
        <v>17</v>
      </c>
    </row>
    <row r="528" spans="1:7" ht="31.5" outlineLevel="2" x14ac:dyDescent="0.25">
      <c r="A528" s="16" t="s">
        <v>20</v>
      </c>
      <c r="B528" s="12" t="s">
        <v>138</v>
      </c>
      <c r="C528" s="12" t="s">
        <v>273</v>
      </c>
      <c r="D528" s="8">
        <v>300</v>
      </c>
      <c r="E528" s="67">
        <v>2390</v>
      </c>
      <c r="F528" s="5">
        <v>2390</v>
      </c>
      <c r="G528" s="5">
        <v>2390</v>
      </c>
    </row>
    <row r="529" spans="1:7" ht="47.25" outlineLevel="2" x14ac:dyDescent="0.25">
      <c r="A529" s="11" t="s">
        <v>94</v>
      </c>
      <c r="B529" s="12" t="s">
        <v>138</v>
      </c>
      <c r="C529" s="12" t="s">
        <v>273</v>
      </c>
      <c r="D529" s="8">
        <v>600</v>
      </c>
      <c r="E529" s="67">
        <v>169596.79999999999</v>
      </c>
      <c r="F529" s="5">
        <v>169540.7</v>
      </c>
      <c r="G529" s="5">
        <v>169540.7</v>
      </c>
    </row>
    <row r="530" spans="1:7" ht="47.25" outlineLevel="2" x14ac:dyDescent="0.25">
      <c r="A530" s="41" t="s">
        <v>538</v>
      </c>
      <c r="B530" s="12" t="s">
        <v>138</v>
      </c>
      <c r="C530" s="12" t="s">
        <v>276</v>
      </c>
      <c r="D530" s="8"/>
      <c r="E530" s="67">
        <f>E531+E534+E537</f>
        <v>57726.899999999994</v>
      </c>
      <c r="F530" s="67">
        <f t="shared" ref="F530:G530" si="223">F531+F534+F537</f>
        <v>57788.899999999994</v>
      </c>
      <c r="G530" s="67">
        <f t="shared" si="223"/>
        <v>57788.899999999994</v>
      </c>
    </row>
    <row r="531" spans="1:7" ht="63" outlineLevel="2" x14ac:dyDescent="0.25">
      <c r="A531" s="41" t="s">
        <v>277</v>
      </c>
      <c r="B531" s="12" t="s">
        <v>138</v>
      </c>
      <c r="C531" s="12" t="s">
        <v>278</v>
      </c>
      <c r="D531" s="8"/>
      <c r="E531" s="67">
        <f>E532+E533</f>
        <v>4217.3</v>
      </c>
      <c r="F531" s="67">
        <f t="shared" ref="F531:G531" si="224">F532+F533</f>
        <v>4279.3</v>
      </c>
      <c r="G531" s="67">
        <f t="shared" si="224"/>
        <v>4279.3</v>
      </c>
    </row>
    <row r="532" spans="1:7" ht="31.5" outlineLevel="2" x14ac:dyDescent="0.25">
      <c r="A532" s="11" t="s">
        <v>76</v>
      </c>
      <c r="B532" s="12" t="s">
        <v>138</v>
      </c>
      <c r="C532" s="12" t="s">
        <v>278</v>
      </c>
      <c r="D532" s="8">
        <v>200</v>
      </c>
      <c r="E532" s="67">
        <v>52</v>
      </c>
      <c r="F532" s="5">
        <v>52</v>
      </c>
      <c r="G532" s="5">
        <v>52</v>
      </c>
    </row>
    <row r="533" spans="1:7" ht="31.5" outlineLevel="2" x14ac:dyDescent="0.25">
      <c r="A533" s="11" t="s">
        <v>20</v>
      </c>
      <c r="B533" s="12" t="s">
        <v>138</v>
      </c>
      <c r="C533" s="12" t="s">
        <v>278</v>
      </c>
      <c r="D533" s="8">
        <v>300</v>
      </c>
      <c r="E533" s="67">
        <v>4165.3</v>
      </c>
      <c r="F533" s="5">
        <v>4227.3</v>
      </c>
      <c r="G533" s="5">
        <v>4227.3</v>
      </c>
    </row>
    <row r="534" spans="1:7" ht="110.25" outlineLevel="2" x14ac:dyDescent="0.25">
      <c r="A534" s="41" t="s">
        <v>279</v>
      </c>
      <c r="B534" s="12" t="s">
        <v>138</v>
      </c>
      <c r="C534" s="12" t="s">
        <v>280</v>
      </c>
      <c r="D534" s="8"/>
      <c r="E534" s="67">
        <f>E535+E536</f>
        <v>154.39999999999998</v>
      </c>
      <c r="F534" s="67">
        <f t="shared" ref="F534:G534" si="225">F535+F536</f>
        <v>154.39999999999998</v>
      </c>
      <c r="G534" s="67">
        <f t="shared" si="225"/>
        <v>154.39999999999998</v>
      </c>
    </row>
    <row r="535" spans="1:7" ht="31.5" outlineLevel="2" x14ac:dyDescent="0.25">
      <c r="A535" s="11" t="s">
        <v>76</v>
      </c>
      <c r="B535" s="12" t="s">
        <v>138</v>
      </c>
      <c r="C535" s="12" t="s">
        <v>280</v>
      </c>
      <c r="D535" s="8">
        <v>200</v>
      </c>
      <c r="E535" s="67">
        <v>2.2000000000000002</v>
      </c>
      <c r="F535" s="5">
        <v>2.2000000000000002</v>
      </c>
      <c r="G535" s="5">
        <v>2.2000000000000002</v>
      </c>
    </row>
    <row r="536" spans="1:7" ht="31.5" outlineLevel="2" x14ac:dyDescent="0.25">
      <c r="A536" s="11" t="s">
        <v>20</v>
      </c>
      <c r="B536" s="12" t="s">
        <v>138</v>
      </c>
      <c r="C536" s="12" t="s">
        <v>280</v>
      </c>
      <c r="D536" s="8">
        <v>300</v>
      </c>
      <c r="E536" s="67">
        <v>152.19999999999999</v>
      </c>
      <c r="F536" s="5">
        <v>152.19999999999999</v>
      </c>
      <c r="G536" s="5">
        <v>152.19999999999999</v>
      </c>
    </row>
    <row r="537" spans="1:7" ht="94.5" outlineLevel="2" x14ac:dyDescent="0.25">
      <c r="A537" s="41" t="s">
        <v>281</v>
      </c>
      <c r="B537" s="12" t="s">
        <v>138</v>
      </c>
      <c r="C537" s="12" t="s">
        <v>282</v>
      </c>
      <c r="D537" s="8"/>
      <c r="E537" s="67">
        <f>E538+E539</f>
        <v>53355.199999999997</v>
      </c>
      <c r="F537" s="67">
        <f t="shared" ref="F537:G537" si="226">F538+F539</f>
        <v>53355.199999999997</v>
      </c>
      <c r="G537" s="67">
        <f t="shared" si="226"/>
        <v>53355.199999999997</v>
      </c>
    </row>
    <row r="538" spans="1:7" ht="31.5" outlineLevel="2" x14ac:dyDescent="0.25">
      <c r="A538" s="11" t="s">
        <v>76</v>
      </c>
      <c r="B538" s="12" t="s">
        <v>138</v>
      </c>
      <c r="C538" s="12" t="s">
        <v>282</v>
      </c>
      <c r="D538" s="8">
        <v>200</v>
      </c>
      <c r="E538" s="67">
        <v>500</v>
      </c>
      <c r="F538" s="5">
        <v>500</v>
      </c>
      <c r="G538" s="5">
        <v>500</v>
      </c>
    </row>
    <row r="539" spans="1:7" ht="31.5" outlineLevel="2" x14ac:dyDescent="0.25">
      <c r="A539" s="11" t="s">
        <v>20</v>
      </c>
      <c r="B539" s="12" t="s">
        <v>138</v>
      </c>
      <c r="C539" s="12" t="s">
        <v>282</v>
      </c>
      <c r="D539" s="8">
        <v>300</v>
      </c>
      <c r="E539" s="67">
        <f>39896.4+12958.8</f>
        <v>52855.199999999997</v>
      </c>
      <c r="F539" s="5">
        <f>39896.4+12958.8</f>
        <v>52855.199999999997</v>
      </c>
      <c r="G539" s="5">
        <f>39896.4+12958.8</f>
        <v>52855.199999999997</v>
      </c>
    </row>
    <row r="540" spans="1:7" s="70" customFormat="1" ht="16.5" customHeight="1" x14ac:dyDescent="0.25">
      <c r="A540" s="53" t="s">
        <v>187</v>
      </c>
      <c r="B540" s="14" t="s">
        <v>188</v>
      </c>
      <c r="C540" s="14"/>
      <c r="D540" s="15"/>
      <c r="E540" s="26">
        <f>E541+E551+E563</f>
        <v>222183</v>
      </c>
      <c r="F540" s="26">
        <f>F541+F551+F563</f>
        <v>226123.6</v>
      </c>
      <c r="G540" s="26">
        <f>G541+G551+G563</f>
        <v>234395.40000000002</v>
      </c>
    </row>
    <row r="541" spans="1:7" outlineLevel="1" x14ac:dyDescent="0.25">
      <c r="A541" s="16" t="s">
        <v>189</v>
      </c>
      <c r="B541" s="12" t="s">
        <v>190</v>
      </c>
      <c r="C541" s="12"/>
      <c r="D541" s="8"/>
      <c r="E541" s="17">
        <f>E542</f>
        <v>48178.3</v>
      </c>
      <c r="F541" s="17">
        <f>F542</f>
        <v>48654.5</v>
      </c>
      <c r="G541" s="17">
        <f>G542</f>
        <v>50017.599999999999</v>
      </c>
    </row>
    <row r="542" spans="1:7" ht="47.25" outlineLevel="2" x14ac:dyDescent="0.25">
      <c r="A542" s="16" t="s">
        <v>191</v>
      </c>
      <c r="B542" s="12" t="s">
        <v>190</v>
      </c>
      <c r="C542" s="12" t="s">
        <v>192</v>
      </c>
      <c r="D542" s="8"/>
      <c r="E542" s="17">
        <f>E543+E547</f>
        <v>48178.3</v>
      </c>
      <c r="F542" s="17">
        <f>F543+F547</f>
        <v>48654.5</v>
      </c>
      <c r="G542" s="17">
        <f>G543+G547</f>
        <v>50017.599999999999</v>
      </c>
    </row>
    <row r="543" spans="1:7" outlineLevel="2" x14ac:dyDescent="0.25">
      <c r="A543" s="16" t="s">
        <v>157</v>
      </c>
      <c r="B543" s="12" t="s">
        <v>190</v>
      </c>
      <c r="C543" s="12" t="s">
        <v>193</v>
      </c>
      <c r="D543" s="8"/>
      <c r="E543" s="17">
        <f t="shared" ref="E543:G545" si="227">E544</f>
        <v>821.4</v>
      </c>
      <c r="F543" s="17">
        <f t="shared" si="227"/>
        <v>0</v>
      </c>
      <c r="G543" s="17">
        <f t="shared" si="227"/>
        <v>0</v>
      </c>
    </row>
    <row r="544" spans="1:7" ht="66" customHeight="1" outlineLevel="2" x14ac:dyDescent="0.25">
      <c r="A544" s="16" t="s">
        <v>543</v>
      </c>
      <c r="B544" s="12" t="s">
        <v>190</v>
      </c>
      <c r="C544" s="12" t="s">
        <v>194</v>
      </c>
      <c r="D544" s="8"/>
      <c r="E544" s="17">
        <f t="shared" si="227"/>
        <v>821.4</v>
      </c>
      <c r="F544" s="17">
        <f t="shared" si="227"/>
        <v>0</v>
      </c>
      <c r="G544" s="17">
        <f t="shared" si="227"/>
        <v>0</v>
      </c>
    </row>
    <row r="545" spans="1:7" ht="31.5" outlineLevel="2" x14ac:dyDescent="0.25">
      <c r="A545" s="16" t="s">
        <v>515</v>
      </c>
      <c r="B545" s="12" t="s">
        <v>190</v>
      </c>
      <c r="C545" s="12" t="s">
        <v>517</v>
      </c>
      <c r="D545" s="8"/>
      <c r="E545" s="17">
        <f t="shared" si="227"/>
        <v>821.4</v>
      </c>
      <c r="F545" s="17">
        <f t="shared" si="227"/>
        <v>0</v>
      </c>
      <c r="G545" s="17">
        <f t="shared" si="227"/>
        <v>0</v>
      </c>
    </row>
    <row r="546" spans="1:7" ht="47.25" outlineLevel="2" x14ac:dyDescent="0.25">
      <c r="A546" s="16" t="s">
        <v>94</v>
      </c>
      <c r="B546" s="12" t="s">
        <v>190</v>
      </c>
      <c r="C546" s="12" t="s">
        <v>517</v>
      </c>
      <c r="D546" s="8">
        <v>600</v>
      </c>
      <c r="E546" s="17">
        <v>821.4</v>
      </c>
      <c r="F546" s="17">
        <v>0</v>
      </c>
      <c r="G546" s="17">
        <v>0</v>
      </c>
    </row>
    <row r="547" spans="1:7" outlineLevel="2" x14ac:dyDescent="0.25">
      <c r="A547" s="16" t="s">
        <v>146</v>
      </c>
      <c r="B547" s="12" t="s">
        <v>190</v>
      </c>
      <c r="C547" s="12" t="s">
        <v>195</v>
      </c>
      <c r="D547" s="8"/>
      <c r="E547" s="17">
        <f t="shared" ref="E547:G549" si="228">E548</f>
        <v>47356.9</v>
      </c>
      <c r="F547" s="17">
        <f t="shared" si="228"/>
        <v>48654.5</v>
      </c>
      <c r="G547" s="17">
        <f t="shared" si="228"/>
        <v>50017.599999999999</v>
      </c>
    </row>
    <row r="548" spans="1:7" ht="94.5" outlineLevel="2" x14ac:dyDescent="0.25">
      <c r="A548" s="16" t="s">
        <v>196</v>
      </c>
      <c r="B548" s="12" t="s">
        <v>190</v>
      </c>
      <c r="C548" s="12" t="s">
        <v>197</v>
      </c>
      <c r="D548" s="8"/>
      <c r="E548" s="17">
        <f t="shared" si="228"/>
        <v>47356.9</v>
      </c>
      <c r="F548" s="17">
        <f t="shared" si="228"/>
        <v>48654.5</v>
      </c>
      <c r="G548" s="17">
        <f t="shared" si="228"/>
        <v>50017.599999999999</v>
      </c>
    </row>
    <row r="549" spans="1:7" ht="47.25" outlineLevel="2" x14ac:dyDescent="0.25">
      <c r="A549" s="16" t="s">
        <v>153</v>
      </c>
      <c r="B549" s="12" t="s">
        <v>190</v>
      </c>
      <c r="C549" s="12" t="s">
        <v>198</v>
      </c>
      <c r="D549" s="8"/>
      <c r="E549" s="17">
        <f t="shared" si="228"/>
        <v>47356.9</v>
      </c>
      <c r="F549" s="17">
        <f t="shared" si="228"/>
        <v>48654.5</v>
      </c>
      <c r="G549" s="17">
        <f t="shared" si="228"/>
        <v>50017.599999999999</v>
      </c>
    </row>
    <row r="550" spans="1:7" ht="47.25" outlineLevel="2" x14ac:dyDescent="0.25">
      <c r="A550" s="16" t="s">
        <v>94</v>
      </c>
      <c r="B550" s="12" t="s">
        <v>190</v>
      </c>
      <c r="C550" s="12" t="s">
        <v>198</v>
      </c>
      <c r="D550" s="8">
        <v>600</v>
      </c>
      <c r="E550" s="17">
        <v>47356.9</v>
      </c>
      <c r="F550" s="17">
        <v>48654.5</v>
      </c>
      <c r="G550" s="17">
        <v>50017.599999999999</v>
      </c>
    </row>
    <row r="551" spans="1:7" outlineLevel="1" x14ac:dyDescent="0.25">
      <c r="A551" s="16" t="s">
        <v>199</v>
      </c>
      <c r="B551" s="12" t="s">
        <v>200</v>
      </c>
      <c r="C551" s="12"/>
      <c r="D551" s="8"/>
      <c r="E551" s="17">
        <f>E552</f>
        <v>13906.8</v>
      </c>
      <c r="F551" s="17">
        <f>F552</f>
        <v>10854.1</v>
      </c>
      <c r="G551" s="17">
        <f>G552</f>
        <v>10854.1</v>
      </c>
    </row>
    <row r="552" spans="1:7" ht="47.25" outlineLevel="2" x14ac:dyDescent="0.25">
      <c r="A552" s="16" t="s">
        <v>191</v>
      </c>
      <c r="B552" s="12" t="s">
        <v>200</v>
      </c>
      <c r="C552" s="12" t="s">
        <v>192</v>
      </c>
      <c r="D552" s="8"/>
      <c r="E552" s="17">
        <f>E553+E557</f>
        <v>13906.8</v>
      </c>
      <c r="F552" s="17">
        <f>F553+F557</f>
        <v>10854.1</v>
      </c>
      <c r="G552" s="17">
        <f>G553+G557</f>
        <v>10854.1</v>
      </c>
    </row>
    <row r="553" spans="1:7" outlineLevel="2" x14ac:dyDescent="0.25">
      <c r="A553" s="16" t="s">
        <v>157</v>
      </c>
      <c r="B553" s="12" t="s">
        <v>200</v>
      </c>
      <c r="C553" s="12" t="s">
        <v>193</v>
      </c>
      <c r="D553" s="8"/>
      <c r="E553" s="17">
        <f t="shared" ref="E553:G555" si="229">E554</f>
        <v>1256</v>
      </c>
      <c r="F553" s="17">
        <f t="shared" si="229"/>
        <v>1020</v>
      </c>
      <c r="G553" s="17">
        <f t="shared" si="229"/>
        <v>1020</v>
      </c>
    </row>
    <row r="554" spans="1:7" ht="47.25" outlineLevel="2" x14ac:dyDescent="0.25">
      <c r="A554" s="16" t="s">
        <v>202</v>
      </c>
      <c r="B554" s="12" t="s">
        <v>200</v>
      </c>
      <c r="C554" s="12" t="s">
        <v>203</v>
      </c>
      <c r="D554" s="8"/>
      <c r="E554" s="17">
        <f t="shared" si="229"/>
        <v>1256</v>
      </c>
      <c r="F554" s="17">
        <f t="shared" si="229"/>
        <v>1020</v>
      </c>
      <c r="G554" s="17">
        <f t="shared" si="229"/>
        <v>1020</v>
      </c>
    </row>
    <row r="555" spans="1:7" ht="63" outlineLevel="2" x14ac:dyDescent="0.25">
      <c r="A555" s="16" t="s">
        <v>177</v>
      </c>
      <c r="B555" s="12" t="s">
        <v>200</v>
      </c>
      <c r="C555" s="12" t="s">
        <v>519</v>
      </c>
      <c r="D555" s="8"/>
      <c r="E555" s="17">
        <f t="shared" si="229"/>
        <v>1256</v>
      </c>
      <c r="F555" s="17">
        <f t="shared" si="229"/>
        <v>1020</v>
      </c>
      <c r="G555" s="17">
        <f t="shared" si="229"/>
        <v>1020</v>
      </c>
    </row>
    <row r="556" spans="1:7" ht="47.25" outlineLevel="2" x14ac:dyDescent="0.25">
      <c r="A556" s="16" t="s">
        <v>94</v>
      </c>
      <c r="B556" s="12" t="s">
        <v>200</v>
      </c>
      <c r="C556" s="12" t="s">
        <v>519</v>
      </c>
      <c r="D556" s="8">
        <v>600</v>
      </c>
      <c r="E556" s="17">
        <f>836+420</f>
        <v>1256</v>
      </c>
      <c r="F556" s="17">
        <f>600+420</f>
        <v>1020</v>
      </c>
      <c r="G556" s="17">
        <f>600+420</f>
        <v>1020</v>
      </c>
    </row>
    <row r="557" spans="1:7" outlineLevel="2" x14ac:dyDescent="0.25">
      <c r="A557" s="16" t="s">
        <v>146</v>
      </c>
      <c r="B557" s="12" t="s">
        <v>200</v>
      </c>
      <c r="C557" s="12" t="s">
        <v>195</v>
      </c>
      <c r="D557" s="8"/>
      <c r="E557" s="17">
        <f>E558</f>
        <v>12650.8</v>
      </c>
      <c r="F557" s="17">
        <f>F558</f>
        <v>9834.1</v>
      </c>
      <c r="G557" s="17">
        <f>G558</f>
        <v>9834.1</v>
      </c>
    </row>
    <row r="558" spans="1:7" ht="94.5" outlineLevel="2" x14ac:dyDescent="0.25">
      <c r="A558" s="16" t="s">
        <v>196</v>
      </c>
      <c r="B558" s="12" t="s">
        <v>200</v>
      </c>
      <c r="C558" s="12" t="s">
        <v>197</v>
      </c>
      <c r="D558" s="8"/>
      <c r="E558" s="17">
        <f>E559+E561</f>
        <v>12650.8</v>
      </c>
      <c r="F558" s="17">
        <f>F559+F561</f>
        <v>9834.1</v>
      </c>
      <c r="G558" s="17">
        <f>G559+G561</f>
        <v>9834.1</v>
      </c>
    </row>
    <row r="559" spans="1:7" ht="31.5" outlineLevel="2" x14ac:dyDescent="0.25">
      <c r="A559" s="16" t="s">
        <v>204</v>
      </c>
      <c r="B559" s="12" t="s">
        <v>200</v>
      </c>
      <c r="C559" s="12" t="s">
        <v>205</v>
      </c>
      <c r="D559" s="8"/>
      <c r="E559" s="17">
        <f>E560</f>
        <v>9450</v>
      </c>
      <c r="F559" s="17">
        <f>F560</f>
        <v>7833.3</v>
      </c>
      <c r="G559" s="17">
        <f>G560</f>
        <v>7833.3</v>
      </c>
    </row>
    <row r="560" spans="1:7" ht="31.5" outlineLevel="2" x14ac:dyDescent="0.25">
      <c r="A560" s="16" t="s">
        <v>76</v>
      </c>
      <c r="B560" s="12" t="s">
        <v>200</v>
      </c>
      <c r="C560" s="12" t="s">
        <v>205</v>
      </c>
      <c r="D560" s="8">
        <v>200</v>
      </c>
      <c r="E560" s="17">
        <f>6800+1700+250+700</f>
        <v>9450</v>
      </c>
      <c r="F560" s="17">
        <f>5583.3+1500+250+500</f>
        <v>7833.3</v>
      </c>
      <c r="G560" s="17">
        <v>7833.3</v>
      </c>
    </row>
    <row r="561" spans="1:7" ht="47.25" outlineLevel="2" x14ac:dyDescent="0.25">
      <c r="A561" s="16" t="s">
        <v>206</v>
      </c>
      <c r="B561" s="12" t="s">
        <v>200</v>
      </c>
      <c r="C561" s="12" t="s">
        <v>207</v>
      </c>
      <c r="D561" s="8"/>
      <c r="E561" s="17">
        <f>E562</f>
        <v>3200.8</v>
      </c>
      <c r="F561" s="17">
        <f>F562</f>
        <v>2000.8</v>
      </c>
      <c r="G561" s="17">
        <f>G562</f>
        <v>2000.8</v>
      </c>
    </row>
    <row r="562" spans="1:7" ht="94.5" outlineLevel="2" x14ac:dyDescent="0.25">
      <c r="A562" s="16" t="s">
        <v>75</v>
      </c>
      <c r="B562" s="12" t="s">
        <v>200</v>
      </c>
      <c r="C562" s="12" t="s">
        <v>207</v>
      </c>
      <c r="D562" s="8">
        <v>100</v>
      </c>
      <c r="E562" s="17">
        <v>3200.8</v>
      </c>
      <c r="F562" s="17">
        <v>2000.8</v>
      </c>
      <c r="G562" s="17">
        <v>2000.8</v>
      </c>
    </row>
    <row r="563" spans="1:7" outlineLevel="1" x14ac:dyDescent="0.25">
      <c r="A563" s="16" t="s">
        <v>208</v>
      </c>
      <c r="B563" s="12" t="s">
        <v>201</v>
      </c>
      <c r="C563" s="12"/>
      <c r="D563" s="8"/>
      <c r="E563" s="17">
        <f>E572+E564</f>
        <v>160097.9</v>
      </c>
      <c r="F563" s="17">
        <f t="shared" ref="F563:G563" si="230">F572+F564</f>
        <v>166615</v>
      </c>
      <c r="G563" s="17">
        <f t="shared" si="230"/>
        <v>173523.7</v>
      </c>
    </row>
    <row r="564" spans="1:7" ht="31.5" outlineLevel="2" x14ac:dyDescent="0.25">
      <c r="A564" s="11" t="s">
        <v>211</v>
      </c>
      <c r="B564" s="12" t="s">
        <v>201</v>
      </c>
      <c r="C564" s="12" t="s">
        <v>212</v>
      </c>
      <c r="D564" s="8"/>
      <c r="E564" s="67">
        <f>E565</f>
        <v>130771.6</v>
      </c>
      <c r="F564" s="67">
        <f t="shared" ref="F564:G564" si="231">F565</f>
        <v>136447.20000000001</v>
      </c>
      <c r="G564" s="67">
        <f t="shared" si="231"/>
        <v>142469.30000000002</v>
      </c>
    </row>
    <row r="565" spans="1:7" outlineLevel="2" x14ac:dyDescent="0.25">
      <c r="A565" s="11" t="s">
        <v>146</v>
      </c>
      <c r="B565" s="12" t="s">
        <v>201</v>
      </c>
      <c r="C565" s="12" t="s">
        <v>218</v>
      </c>
      <c r="D565" s="8"/>
      <c r="E565" s="67">
        <f>E566+E569</f>
        <v>130771.6</v>
      </c>
      <c r="F565" s="67">
        <f t="shared" ref="F565:G565" si="232">F566+F569</f>
        <v>136447.20000000001</v>
      </c>
      <c r="G565" s="67">
        <f t="shared" si="232"/>
        <v>142469.30000000002</v>
      </c>
    </row>
    <row r="566" spans="1:7" ht="63" outlineLevel="2" x14ac:dyDescent="0.25">
      <c r="A566" s="11" t="s">
        <v>518</v>
      </c>
      <c r="B566" s="12" t="s">
        <v>201</v>
      </c>
      <c r="C566" s="12" t="s">
        <v>219</v>
      </c>
      <c r="D566" s="8"/>
      <c r="E566" s="67">
        <f>E567</f>
        <v>130715.5</v>
      </c>
      <c r="F566" s="67">
        <f t="shared" ref="F566:G567" si="233">F567</f>
        <v>136391.1</v>
      </c>
      <c r="G566" s="67">
        <f t="shared" si="233"/>
        <v>142413.20000000001</v>
      </c>
    </row>
    <row r="567" spans="1:7" ht="47.25" outlineLevel="2" x14ac:dyDescent="0.25">
      <c r="A567" s="7" t="s">
        <v>153</v>
      </c>
      <c r="B567" s="12" t="s">
        <v>201</v>
      </c>
      <c r="C567" s="12" t="s">
        <v>220</v>
      </c>
      <c r="D567" s="8"/>
      <c r="E567" s="67">
        <f>E568</f>
        <v>130715.5</v>
      </c>
      <c r="F567" s="67">
        <f t="shared" si="233"/>
        <v>136391.1</v>
      </c>
      <c r="G567" s="67">
        <f t="shared" si="233"/>
        <v>142413.20000000001</v>
      </c>
    </row>
    <row r="568" spans="1:7" ht="47.25" outlineLevel="2" x14ac:dyDescent="0.25">
      <c r="A568" s="16" t="s">
        <v>94</v>
      </c>
      <c r="B568" s="12" t="s">
        <v>201</v>
      </c>
      <c r="C568" s="12" t="s">
        <v>220</v>
      </c>
      <c r="D568" s="8">
        <v>600</v>
      </c>
      <c r="E568" s="67">
        <v>130715.5</v>
      </c>
      <c r="F568" s="5">
        <v>136391.1</v>
      </c>
      <c r="G568" s="5">
        <v>142413.20000000001</v>
      </c>
    </row>
    <row r="569" spans="1:7" ht="63" outlineLevel="2" x14ac:dyDescent="0.25">
      <c r="A569" s="41" t="s">
        <v>522</v>
      </c>
      <c r="B569" s="12" t="s">
        <v>201</v>
      </c>
      <c r="C569" s="12" t="s">
        <v>225</v>
      </c>
      <c r="D569" s="44"/>
      <c r="E569" s="67">
        <f>E570</f>
        <v>56.1</v>
      </c>
      <c r="F569" s="67">
        <f t="shared" ref="F569:G570" si="234">F570</f>
        <v>56.1</v>
      </c>
      <c r="G569" s="67">
        <f t="shared" si="234"/>
        <v>56.1</v>
      </c>
    </row>
    <row r="570" spans="1:7" ht="47.25" outlineLevel="2" x14ac:dyDescent="0.25">
      <c r="A570" s="42" t="s">
        <v>261</v>
      </c>
      <c r="B570" s="12" t="s">
        <v>201</v>
      </c>
      <c r="C570" s="43" t="s">
        <v>227</v>
      </c>
      <c r="D570" s="44"/>
      <c r="E570" s="67">
        <f>E571</f>
        <v>56.1</v>
      </c>
      <c r="F570" s="67">
        <f t="shared" si="234"/>
        <v>56.1</v>
      </c>
      <c r="G570" s="67">
        <f t="shared" si="234"/>
        <v>56.1</v>
      </c>
    </row>
    <row r="571" spans="1:7" ht="47.25" outlineLevel="2" x14ac:dyDescent="0.25">
      <c r="A571" s="11" t="s">
        <v>94</v>
      </c>
      <c r="B571" s="12" t="s">
        <v>201</v>
      </c>
      <c r="C571" s="43" t="s">
        <v>227</v>
      </c>
      <c r="D571" s="44">
        <v>600</v>
      </c>
      <c r="E571" s="67">
        <v>56.1</v>
      </c>
      <c r="F571" s="5">
        <v>56.1</v>
      </c>
      <c r="G571" s="5">
        <v>56.1</v>
      </c>
    </row>
    <row r="572" spans="1:7" ht="47.25" outlineLevel="2" x14ac:dyDescent="0.25">
      <c r="A572" s="16" t="s">
        <v>191</v>
      </c>
      <c r="B572" s="12" t="s">
        <v>201</v>
      </c>
      <c r="C572" s="12" t="s">
        <v>192</v>
      </c>
      <c r="D572" s="8"/>
      <c r="E572" s="17">
        <f t="shared" ref="E572:G573" si="235">E573</f>
        <v>29326.3</v>
      </c>
      <c r="F572" s="17">
        <f t="shared" si="235"/>
        <v>30167.8</v>
      </c>
      <c r="G572" s="17">
        <f t="shared" si="235"/>
        <v>31054.400000000001</v>
      </c>
    </row>
    <row r="573" spans="1:7" outlineLevel="2" x14ac:dyDescent="0.25">
      <c r="A573" s="16" t="s">
        <v>146</v>
      </c>
      <c r="B573" s="12" t="s">
        <v>201</v>
      </c>
      <c r="C573" s="12" t="s">
        <v>195</v>
      </c>
      <c r="D573" s="8"/>
      <c r="E573" s="17">
        <f>E574</f>
        <v>29326.3</v>
      </c>
      <c r="F573" s="17">
        <f t="shared" si="235"/>
        <v>30167.8</v>
      </c>
      <c r="G573" s="17">
        <f t="shared" si="235"/>
        <v>31054.400000000001</v>
      </c>
    </row>
    <row r="574" spans="1:7" ht="94.5" outlineLevel="2" x14ac:dyDescent="0.25">
      <c r="A574" s="16" t="s">
        <v>196</v>
      </c>
      <c r="B574" s="12" t="s">
        <v>201</v>
      </c>
      <c r="C574" s="12" t="s">
        <v>197</v>
      </c>
      <c r="D574" s="8"/>
      <c r="E574" s="17">
        <f>E575+E577</f>
        <v>29326.3</v>
      </c>
      <c r="F574" s="17">
        <f t="shared" ref="F574:G574" si="236">F575+F577</f>
        <v>30167.8</v>
      </c>
      <c r="G574" s="17">
        <f t="shared" si="236"/>
        <v>31054.400000000001</v>
      </c>
    </row>
    <row r="575" spans="1:7" ht="63" outlineLevel="2" x14ac:dyDescent="0.25">
      <c r="A575" s="16" t="s">
        <v>209</v>
      </c>
      <c r="B575" s="12" t="s">
        <v>201</v>
      </c>
      <c r="C575" s="12" t="s">
        <v>210</v>
      </c>
      <c r="D575" s="8"/>
      <c r="E575" s="17">
        <f>E576</f>
        <v>950</v>
      </c>
      <c r="F575" s="17">
        <f>F576</f>
        <v>950</v>
      </c>
      <c r="G575" s="17">
        <f>G576</f>
        <v>950</v>
      </c>
    </row>
    <row r="576" spans="1:7" ht="31.5" outlineLevel="2" x14ac:dyDescent="0.25">
      <c r="A576" s="16" t="s">
        <v>20</v>
      </c>
      <c r="B576" s="12" t="s">
        <v>201</v>
      </c>
      <c r="C576" s="12" t="s">
        <v>210</v>
      </c>
      <c r="D576" s="8">
        <v>300</v>
      </c>
      <c r="E576" s="17">
        <v>950</v>
      </c>
      <c r="F576" s="17">
        <v>950</v>
      </c>
      <c r="G576" s="17">
        <v>950</v>
      </c>
    </row>
    <row r="577" spans="1:7" ht="47.25" outlineLevel="2" x14ac:dyDescent="0.25">
      <c r="A577" s="16" t="s">
        <v>153</v>
      </c>
      <c r="B577" s="12" t="s">
        <v>201</v>
      </c>
      <c r="C577" s="12" t="s">
        <v>198</v>
      </c>
      <c r="D577" s="8"/>
      <c r="E577" s="17">
        <f>E578</f>
        <v>28376.3</v>
      </c>
      <c r="F577" s="17">
        <f>F578</f>
        <v>29217.8</v>
      </c>
      <c r="G577" s="17">
        <f>G578</f>
        <v>30104.400000000001</v>
      </c>
    </row>
    <row r="578" spans="1:7" ht="47.25" outlineLevel="2" x14ac:dyDescent="0.25">
      <c r="A578" s="16" t="s">
        <v>94</v>
      </c>
      <c r="B578" s="12" t="s">
        <v>201</v>
      </c>
      <c r="C578" s="12" t="s">
        <v>198</v>
      </c>
      <c r="D578" s="8">
        <v>600</v>
      </c>
      <c r="E578" s="17">
        <v>28376.3</v>
      </c>
      <c r="F578" s="17">
        <v>29217.8</v>
      </c>
      <c r="G578" s="17">
        <v>30104.400000000001</v>
      </c>
    </row>
    <row r="579" spans="1:7" x14ac:dyDescent="0.25">
      <c r="A579" s="55" t="s">
        <v>499</v>
      </c>
      <c r="B579" s="64" t="s">
        <v>500</v>
      </c>
      <c r="C579" s="64"/>
      <c r="D579" s="65"/>
      <c r="E579" s="10">
        <f>E580</f>
        <v>33638.300000000003</v>
      </c>
      <c r="F579" s="10">
        <f t="shared" ref="F579:G582" si="237">F580</f>
        <v>34815.9</v>
      </c>
      <c r="G579" s="10">
        <f t="shared" si="237"/>
        <v>36037.4</v>
      </c>
    </row>
    <row r="580" spans="1:7" outlineLevel="1" x14ac:dyDescent="0.25">
      <c r="A580" s="30" t="s">
        <v>501</v>
      </c>
      <c r="B580" s="19" t="s">
        <v>502</v>
      </c>
      <c r="C580" s="19"/>
      <c r="D580" s="20"/>
      <c r="E580" s="5">
        <f>E581</f>
        <v>33638.300000000003</v>
      </c>
      <c r="F580" s="5">
        <f t="shared" si="237"/>
        <v>34815.9</v>
      </c>
      <c r="G580" s="5">
        <f t="shared" si="237"/>
        <v>36037.4</v>
      </c>
    </row>
    <row r="581" spans="1:7" outlineLevel="2" x14ac:dyDescent="0.25">
      <c r="A581" s="38" t="s">
        <v>9</v>
      </c>
      <c r="B581" s="19" t="s">
        <v>502</v>
      </c>
      <c r="C581" s="19" t="s">
        <v>10</v>
      </c>
      <c r="D581" s="20"/>
      <c r="E581" s="5">
        <f>E582</f>
        <v>33638.300000000003</v>
      </c>
      <c r="F581" s="5">
        <f t="shared" si="237"/>
        <v>34815.9</v>
      </c>
      <c r="G581" s="5">
        <f t="shared" si="237"/>
        <v>36037.4</v>
      </c>
    </row>
    <row r="582" spans="1:7" ht="47.25" outlineLevel="2" x14ac:dyDescent="0.25">
      <c r="A582" s="38" t="s">
        <v>153</v>
      </c>
      <c r="B582" s="19" t="s">
        <v>502</v>
      </c>
      <c r="C582" s="19" t="s">
        <v>45</v>
      </c>
      <c r="D582" s="20"/>
      <c r="E582" s="5">
        <f>E583</f>
        <v>33638.300000000003</v>
      </c>
      <c r="F582" s="5">
        <f t="shared" si="237"/>
        <v>34815.9</v>
      </c>
      <c r="G582" s="5">
        <f t="shared" si="237"/>
        <v>36037.4</v>
      </c>
    </row>
    <row r="583" spans="1:7" ht="47.25" outlineLevel="2" x14ac:dyDescent="0.25">
      <c r="A583" s="38" t="s">
        <v>94</v>
      </c>
      <c r="B583" s="19" t="s">
        <v>502</v>
      </c>
      <c r="C583" s="19" t="s">
        <v>45</v>
      </c>
      <c r="D583" s="20">
        <v>600</v>
      </c>
      <c r="E583" s="5">
        <v>33638.300000000003</v>
      </c>
      <c r="F583" s="5">
        <v>34815.9</v>
      </c>
      <c r="G583" s="5">
        <v>36037.4</v>
      </c>
    </row>
    <row r="584" spans="1:7" ht="31.5" x14ac:dyDescent="0.25">
      <c r="A584" s="53" t="s">
        <v>112</v>
      </c>
      <c r="B584" s="14" t="s">
        <v>113</v>
      </c>
      <c r="C584" s="14"/>
      <c r="D584" s="15"/>
      <c r="E584" s="26">
        <f>E585</f>
        <v>143371.5</v>
      </c>
      <c r="F584" s="26">
        <f t="shared" ref="F584:G587" si="238">F585</f>
        <v>183171</v>
      </c>
      <c r="G584" s="26">
        <f t="shared" si="238"/>
        <v>236273.4</v>
      </c>
    </row>
    <row r="585" spans="1:7" ht="31.5" outlineLevel="1" x14ac:dyDescent="0.25">
      <c r="A585" s="16" t="s">
        <v>114</v>
      </c>
      <c r="B585" s="12" t="s">
        <v>115</v>
      </c>
      <c r="C585" s="12"/>
      <c r="D585" s="8"/>
      <c r="E585" s="17">
        <f>E586</f>
        <v>143371.5</v>
      </c>
      <c r="F585" s="17">
        <f t="shared" si="238"/>
        <v>183171</v>
      </c>
      <c r="G585" s="17">
        <f t="shared" si="238"/>
        <v>236273.4</v>
      </c>
    </row>
    <row r="586" spans="1:7" outlineLevel="2" x14ac:dyDescent="0.25">
      <c r="A586" s="16" t="s">
        <v>9</v>
      </c>
      <c r="B586" s="12" t="s">
        <v>115</v>
      </c>
      <c r="C586" s="12" t="s">
        <v>10</v>
      </c>
      <c r="D586" s="8"/>
      <c r="E586" s="17">
        <f>E587</f>
        <v>143371.5</v>
      </c>
      <c r="F586" s="17">
        <f t="shared" si="238"/>
        <v>183171</v>
      </c>
      <c r="G586" s="17">
        <f t="shared" si="238"/>
        <v>236273.4</v>
      </c>
    </row>
    <row r="587" spans="1:7" ht="31.5" outlineLevel="2" x14ac:dyDescent="0.25">
      <c r="A587" s="16" t="s">
        <v>116</v>
      </c>
      <c r="B587" s="12" t="s">
        <v>115</v>
      </c>
      <c r="C587" s="12" t="s">
        <v>117</v>
      </c>
      <c r="D587" s="8"/>
      <c r="E587" s="17">
        <f>E588</f>
        <v>143371.5</v>
      </c>
      <c r="F587" s="17">
        <f t="shared" si="238"/>
        <v>183171</v>
      </c>
      <c r="G587" s="17">
        <f t="shared" si="238"/>
        <v>236273.4</v>
      </c>
    </row>
    <row r="588" spans="1:7" ht="31.5" outlineLevel="2" x14ac:dyDescent="0.25">
      <c r="A588" s="16" t="s">
        <v>118</v>
      </c>
      <c r="B588" s="12" t="s">
        <v>115</v>
      </c>
      <c r="C588" s="12" t="s">
        <v>117</v>
      </c>
      <c r="D588" s="8">
        <v>700</v>
      </c>
      <c r="E588" s="17">
        <v>143371.5</v>
      </c>
      <c r="F588" s="17">
        <v>183171</v>
      </c>
      <c r="G588" s="17">
        <v>236273.4</v>
      </c>
    </row>
    <row r="590" spans="1:7" x14ac:dyDescent="0.25">
      <c r="A590" s="56" t="s">
        <v>503</v>
      </c>
      <c r="E590" s="10">
        <f>E8+E90+E107+E190+E309+E316+E455+E485+E540+E579+E584</f>
        <v>10441036.700000001</v>
      </c>
      <c r="F590" s="10">
        <f>F8+F90+F107+F190+F309+F316+F455+F485+F540+F579+F584</f>
        <v>10157967.199999999</v>
      </c>
      <c r="G590" s="10">
        <f>G8+G90+G107+G190+G309+G316+G455+G485+G540+G579+G584</f>
        <v>9949927.8000000007</v>
      </c>
    </row>
    <row r="594" spans="7:8" x14ac:dyDescent="0.25">
      <c r="G594" s="5"/>
      <c r="H594" s="1"/>
    </row>
    <row r="597" spans="7:8" x14ac:dyDescent="0.25">
      <c r="G597" s="5"/>
    </row>
  </sheetData>
  <customSheetViews>
    <customSheetView guid="{1CA6CCC9-64EF-4CA9-9C9C-1E572976D134}" scale="80" showPageBreaks="1">
      <selection sqref="A1:G1048576"/>
      <pageMargins left="0.70866141732283472" right="0.11811023622047245" top="0.55118110236220474" bottom="0.35433070866141736" header="0.31496062992125984" footer="0.31496062992125984"/>
      <pageSetup paperSize="9" scale="75" fitToHeight="99" orientation="portrait" r:id="rId1"/>
    </customSheetView>
    <customSheetView guid="{61C84D61-2D1A-4C38-8F3E-B87673D547A5}" showPageBreaks="1" topLeftCell="A685">
      <selection activeCell="D692" sqref="D692:E692"/>
      <pageMargins left="0.70866141732283472" right="0.11811023622047245" top="0.55118110236220474" bottom="0.35433070866141736" header="0.31496062992125984" footer="0.31496062992125984"/>
      <pageSetup paperSize="9" scale="75" fitToHeight="99" orientation="portrait" r:id="rId2"/>
    </customSheetView>
    <customSheetView guid="{FD876D40-493A-470C-A137-1F7C6C6DA01D}" topLeftCell="A10">
      <pane xSplit="2" ySplit="2" topLeftCell="C72" activePane="bottomRight" state="frozen"/>
      <selection pane="bottomRight" activeCell="E78" sqref="E78"/>
      <pageMargins left="0.70866141732283472" right="0.11811023622047245" top="0.55118110236220474" bottom="0.35433070866141736" header="0.31496062992125984" footer="0.31496062992125984"/>
      <pageSetup paperSize="9" scale="75" fitToHeight="99" orientation="portrait" r:id="rId3"/>
    </customSheetView>
    <customSheetView guid="{23A5EAB7-7745-45A3-8BB4-D6186958C7BF}" scale="70" topLeftCell="A276">
      <selection activeCell="D280" sqref="D280"/>
      <pageMargins left="0.70866141732283472" right="0.11811023622047245" top="0.55118110236220474" bottom="0.35433070866141736" header="0.31496062992125984" footer="0.31496062992125984"/>
      <pageSetup paperSize="9" scale="75" fitToHeight="99" orientation="portrait" r:id="rId4"/>
    </customSheetView>
    <customSheetView guid="{2A135292-D5EB-4A8D-A93E-D0B24F2543E0}" scale="80" showPageBreaks="1" hiddenRows="1" topLeftCell="A178">
      <selection activeCell="C722" sqref="C722"/>
      <pageMargins left="0.70866141732283472" right="0.11811023622047245" top="0.55118110236220474" bottom="0.35433070866141736" header="0.31496062992125984" footer="0.31496062992125984"/>
      <pageSetup paperSize="9" scale="75" fitToHeight="99" orientation="portrait" r:id="rId5"/>
    </customSheetView>
  </customSheetViews>
  <mergeCells count="7">
    <mergeCell ref="A6:A7"/>
    <mergeCell ref="B6:B7"/>
    <mergeCell ref="F6:G6"/>
    <mergeCell ref="F1:G1"/>
    <mergeCell ref="C6:C7"/>
    <mergeCell ref="D6:D7"/>
    <mergeCell ref="A3:G3"/>
  </mergeCells>
  <phoneticPr fontId="5" type="noConversion"/>
  <pageMargins left="0.70866141732283472" right="0.11811023622047245" top="0.55118110236220474" bottom="0.35433070866141736" header="0.31496062992125984" footer="0.31496062992125984"/>
  <pageSetup paperSize="9" scale="75" fitToHeight="99" orientation="portrait" r:id="rId6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рпр</vt:lpstr>
      <vt:lpstr>рпр!Заголовки_для_печати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Наталья Геращенко</cp:lastModifiedBy>
  <cp:lastPrinted>2024-09-24T07:20:00Z</cp:lastPrinted>
  <dcterms:created xsi:type="dcterms:W3CDTF">2021-10-13T06:13:14Z</dcterms:created>
  <dcterms:modified xsi:type="dcterms:W3CDTF">2024-11-15T06:46:56Z</dcterms:modified>
</cp:coreProperties>
</file>