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B318\Губернатору 2023\октябрь 2023\Заявки в область по сентябрь 2023\"/>
    </mc:Choice>
  </mc:AlternateContent>
  <bookViews>
    <workbookView xWindow="-120" yWindow="-120" windowWidth="29040" windowHeight="15840"/>
  </bookViews>
  <sheets>
    <sheet name="не выделено (2)" sheetId="2" r:id="rId1"/>
  </sheets>
  <externalReferences>
    <externalReference r:id="rId2"/>
    <externalReference r:id="rId3"/>
  </externalReferences>
  <definedNames>
    <definedName name="_xlnm.Print_Titles" localSheetId="0">'не выделено (2)'!$4:$5</definedName>
    <definedName name="_xlnm.Print_Area" localSheetId="0">'не выделено (2)'!$A$1:$K$144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6" i="2" l="1"/>
  <c r="F88" i="2" l="1"/>
  <c r="F67" i="2"/>
  <c r="F66" i="2"/>
  <c r="F44" i="2"/>
  <c r="G88" i="2" l="1"/>
  <c r="F69" i="2"/>
  <c r="G79" i="2" l="1"/>
  <c r="F79" i="2"/>
  <c r="F142" i="2" l="1"/>
  <c r="F143" i="2" l="1"/>
  <c r="G105" i="2" l="1"/>
  <c r="G62" i="2" l="1"/>
  <c r="G63" i="2"/>
  <c r="G67" i="2" s="1"/>
  <c r="G43" i="2" l="1"/>
  <c r="F101" i="2"/>
  <c r="G42" i="2" l="1"/>
  <c r="G41" i="2"/>
  <c r="F78" i="2"/>
  <c r="G76" i="2"/>
  <c r="G78" i="2" l="1"/>
  <c r="G40" i="2"/>
  <c r="G39" i="2"/>
  <c r="G106" i="2" l="1"/>
  <c r="F144" i="2"/>
  <c r="G132" i="2" l="1"/>
  <c r="F132" i="2"/>
  <c r="F135" i="2" s="1"/>
  <c r="G135" i="2" l="1"/>
  <c r="F139" i="2"/>
  <c r="G38" i="2"/>
  <c r="G60" i="2"/>
  <c r="G66" i="2" s="1"/>
  <c r="G37" i="2"/>
  <c r="G36" i="2" l="1"/>
  <c r="F125" i="2" l="1"/>
  <c r="F124" i="2" s="1"/>
  <c r="F123" i="2" l="1"/>
  <c r="F131" i="2" s="1"/>
  <c r="F92" i="2"/>
  <c r="F105" i="2" s="1"/>
  <c r="F46" i="2"/>
  <c r="G22" i="2"/>
  <c r="G21" i="2"/>
  <c r="G20" i="2"/>
  <c r="G19" i="2"/>
  <c r="G18" i="2"/>
  <c r="G17" i="2"/>
  <c r="G16" i="2"/>
  <c r="G13" i="2"/>
  <c r="G12" i="2"/>
  <c r="G8" i="2"/>
  <c r="F134" i="2" l="1"/>
  <c r="F138" i="2" s="1"/>
  <c r="G44" i="2"/>
  <c r="G123" i="2"/>
  <c r="G131" i="2" s="1"/>
  <c r="F140" i="2" l="1"/>
  <c r="G134" i="2"/>
  <c r="G136" i="2" s="1"/>
  <c r="F136" i="2"/>
</calcChain>
</file>

<file path=xl/sharedStrings.xml><?xml version="1.0" encoding="utf-8"?>
<sst xmlns="http://schemas.openxmlformats.org/spreadsheetml/2006/main" count="536" uniqueCount="353">
  <si>
    <t>Информация о финансовых заявках, направленных в Правительство Амурской области</t>
  </si>
  <si>
    <t>№ п/п</t>
  </si>
  <si>
    <t>Номер исх.адм.</t>
  </si>
  <si>
    <t>Министерство/Правительство</t>
  </si>
  <si>
    <t>Подписал/</t>
  </si>
  <si>
    <t>Содержание</t>
  </si>
  <si>
    <t>Сумма, руб.</t>
  </si>
  <si>
    <t>городское софинансирование</t>
  </si>
  <si>
    <t>Результат рассмотрения заявки</t>
  </si>
  <si>
    <t>Примечание (история заявки, была ли ранее, причина повторного направления и проч., о снятии с контроля)</t>
  </si>
  <si>
    <t>нач.управления исполнитель</t>
  </si>
  <si>
    <t>(необходимость выделения средств)</t>
  </si>
  <si>
    <t>Минтранс АО</t>
  </si>
  <si>
    <t>Темнюк И.Д. Ивашутин А.А.</t>
  </si>
  <si>
    <t>Ответ Минтранса от 11.05.2023 № 2462-06: Доп.потребность учтена и при выделении средств Прав-вом АО будет рассмотрена</t>
  </si>
  <si>
    <t>№ 02-11/3870 от 31.03.2023</t>
  </si>
  <si>
    <t>МинЖКХ АО</t>
  </si>
  <si>
    <t>Заявка направлена во исполнение письма МинЖКХ от 27.03.2023 № 10.2-2395.</t>
  </si>
  <si>
    <t>№ 02-11/4544 от 12.04.2023</t>
  </si>
  <si>
    <t xml:space="preserve"> АВР ограждение водозабора;</t>
  </si>
  <si>
    <t>Ответ МинЖКХ от 05.04.2023 № 10.2-2714 – заявка не соответствует Порядку предоставления субсидий</t>
  </si>
  <si>
    <t>АВР водовод водозабор</t>
  </si>
  <si>
    <t>ответ МинЖКХ от 17.04.2023 № 10.2-3122 - заявка не соответствует Порядку предоставления субсидий</t>
  </si>
  <si>
    <t>МинЖКХ</t>
  </si>
  <si>
    <t>Минстрой АО</t>
  </si>
  <si>
    <t>Имамеев О.Г.
Воронов А.Е.</t>
  </si>
  <si>
    <t>(Первонач. Заявка от 06.02.2023 № 03-09/1445)</t>
  </si>
  <si>
    <t>2023 год</t>
  </si>
  <si>
    <t>2024 год</t>
  </si>
  <si>
    <t>Губернатор АО</t>
  </si>
  <si>
    <t>Имамеев О.Г. Ивашутин А.А.</t>
  </si>
  <si>
    <t>№ 02-11/5298 от 27.04.2023</t>
  </si>
  <si>
    <t>Минтранс</t>
  </si>
  <si>
    <t>На устройство парковки в районе многоквартирного дома, расположенного по адресу Игнатьевское шоссе,18</t>
  </si>
  <si>
    <t>№ 06-21/5743 от 10.05.2023</t>
  </si>
  <si>
    <t>Минобр АО</t>
  </si>
  <si>
    <t>Ремонтные работы в школах №№ 2, 15, 26</t>
  </si>
  <si>
    <t>№ 06-21/5771 от 10.05.2023</t>
  </si>
  <si>
    <t>Капитальный ремонт ДС № 28  (ул. Островского, 23), МАДОУ «ДС № 55  (ул. Ленина 283/3).</t>
  </si>
  <si>
    <t>нет ответа</t>
  </si>
  <si>
    <t>№ 01-11/289 от 13.01.2023</t>
  </si>
  <si>
    <t>Благоустройство дворовых территорий:</t>
  </si>
  <si>
    <t>Нет ответа</t>
  </si>
  <si>
    <t>- Чайковского, д. 211</t>
  </si>
  <si>
    <t>- ул. Ленина, д. 89</t>
  </si>
  <si>
    <t>- ул. Горького, д. 97/1</t>
  </si>
  <si>
    <t>- ул. Горького, д. 152</t>
  </si>
  <si>
    <t>- проезд к территориям МКД ул. Ленина д. 205/7 – 205/11, 207/5, ул. Пионерская д. 71, 71/1,71/3, 71/5, 71/7,71/9, ул. 50 лет Октября д. 62, 62/2</t>
  </si>
  <si>
    <t>Устройство комп-ции «Избушка на курьих ножках с горкой» в Первомайском парке</t>
  </si>
  <si>
    <t>Парк «Дружбы» (обуст-во зоны отдыха в ю-в части водоема, изгот-е и установка МАФов в китайском стиле)</t>
  </si>
  <si>
    <t>Благоустройство зоны отдыха к мун. библиотеке «Центральная», Красноармейская,д.128</t>
  </si>
  <si>
    <t>№ 02-11/2803 от 10.03.2023</t>
  </si>
  <si>
    <t>Ответ МинЖКХ от 27.03.2023 – выделение возможно при выделении доп.средств Правительством АО на дорожный фонд</t>
  </si>
  <si>
    <t>№ 02-11/3065 от 15.03.2023</t>
  </si>
  <si>
    <t>№ 01-11/1315 от 03.02.2023</t>
  </si>
  <si>
    <t>Актуализация Схемы водоснабжения и водоотведения (ВИВ) с разработкой электронной модели во исполнение поручения Тарасова А.А. (п.19 по итогам ВКС от 26.01.2023)</t>
  </si>
  <si>
    <t>По протоколу № 2 раб.совещания Губернатора от 01.03.2023 – рекомендовано произвести работы без указания источника финан-ния</t>
  </si>
  <si>
    <t>14.03.2023 № 02-11/3038 документы отправлены на МинЖКХ АО</t>
  </si>
  <si>
    <t>№ 02-11/2743 от 09.03.2023</t>
  </si>
  <si>
    <t>Ответ Мин ЖКХ от 14.03.2023 № 10.2-2030: в срок до 27.03.2023 представить заявку согласно п. 4 Правил по пост. Прав-ва АО от 25.09.2013 № 452, а также обоснование нач. цены контракта</t>
  </si>
  <si>
    <t>УЖКХ проводится работа по актуализации коммерческих предложений для обоснования нач.цены контракта</t>
  </si>
  <si>
    <t>№ 02-11/3038 от 14.03.2023</t>
  </si>
  <si>
    <t>Ответ от 03.03.2023 № 1224-09:
Предоставлена субсидия на дорож деят-ть из обл. бюджета в размере 220,9 млн рублей. Минтранс АО рекомендует использовать средства субсидии для проведения указанных мероприятий.</t>
  </si>
  <si>
    <t>№ 02-11/1545 от 08.02.2023</t>
  </si>
  <si>
    <t>Расчистка закрытого русла реки Бурхановка в районе газетного комплекса «Приамурье» (прочистка закрытого русла илососами, с разработкой грунта и заменой разрушенных железобетонных конструкций)</t>
  </si>
  <si>
    <t>№ 02-11/2889 от 10.03.2023</t>
  </si>
  <si>
    <t>В ответ на повторные заявки Минтранс АО запросил информацию о конкретных участках реки под дорогами.</t>
  </si>
  <si>
    <t>№ 02-11/3110 от 15.03.2023</t>
  </si>
  <si>
    <t>№ 02-11/3461 23.03.2023</t>
  </si>
  <si>
    <t>23.03.2023 № 02-11/3461 отправлен тех.паспорт автодороги</t>
  </si>
  <si>
    <r>
      <t>Ответ Минтранса от 27.03.2023 – выделение возможно при выделении доп.средств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Правительством АО на дорожный фонд</t>
    </r>
  </si>
  <si>
    <t>Минприроды АО</t>
  </si>
  <si>
    <t>№ 02-11/2115 от 20.02.2023</t>
  </si>
  <si>
    <t>Устройство пешеходного перехода по ул. Пролетарская  в районе остановочного пункта «Автоколонна № 1275» (около МКД ул. Комсомольская, 89)</t>
  </si>
  <si>
    <t>№ 04-11/3126 От 16.03.2023</t>
  </si>
  <si>
    <t>И.о. мэра Ноженкин М.С.
Ивашутин А.А.</t>
  </si>
  <si>
    <t>Благоустройство детской площадки на набережной р. Амур</t>
  </si>
  <si>
    <t>Ответ МинЖКХ от 29.03.2023 № 09.2-2467 
– отказ, рассмотреть возможность выполнения работ за счет средств городского бюджета</t>
  </si>
  <si>
    <t xml:space="preserve">№ 01-11/3239 от 20.03.2023 </t>
  </si>
  <si>
    <t>Ивашутин А.А.</t>
  </si>
  <si>
    <t>Ремонт ливневой канализации в районе затона им. Ленина (Первомайский парк)</t>
  </si>
  <si>
    <t>Получен ответ минЖКХ от 24.03.2024 № 09.2-2331 – отказ, рассмотреть возможность выполнения работ за счет средств городского бюджета</t>
  </si>
  <si>
    <t>№ 02-11/3258 от 20.03.20236</t>
  </si>
  <si>
    <t>Разработка  проектно-сметной документации и изыскательские работы по объекту «Реконструкция ул. Нагорная, г. Благовещенск»</t>
  </si>
  <si>
    <t>№ 03-19/3569 от 27.03.2023 (повторная)</t>
  </si>
  <si>
    <t>Воронов А.Е. Кролевецкий А.А.</t>
  </si>
  <si>
    <t>Разработка Правил землепользования и застройки города в новой редакции (без его утверждения возникнут проблемы по реализации проектов комплексного развития города и масштабных инвест.проектов)</t>
  </si>
  <si>
    <t>Минстрой письмом от 28.03.2023 № 1387-08 направил ответ Минфина АО:</t>
  </si>
  <si>
    <t>№ 03-19/14083 от 13.12.2022</t>
  </si>
  <si>
    <t>Указанная потребность включена в реестр доп.потребности к уточнению обл.бюджета на 2023 год</t>
  </si>
  <si>
    <t>№ 02-11/5092 от 21.04.2023</t>
  </si>
  <si>
    <t xml:space="preserve">Минтранс </t>
  </si>
  <si>
    <t xml:space="preserve">На ремонт ливневой канализации на участке от ул. Игнатьевское шоссе, 5 в сторону дома по ул. Тенистая, 161 </t>
  </si>
  <si>
    <t>№ 02-11/1720 от 13.02.2023</t>
  </si>
  <si>
    <t>Обоснование доп. потребности по запросу Минприроды в создании мест (площадок) накопления твердых коммунальных отходов, что позволит сократить трудовые затраты регион. оператора на погрузку ТКО, улучшит сан-эпид.обстановку, уменьшит кол-во мест прикорма безнадзорных животных</t>
  </si>
  <si>
    <t>Ответ Минприроды АО от 28.03.2023 № 06-14/1930: Софинансирование указанного мероприятия не предусмотрено, областной бюджет сформирован с секвестром и средства будут выделяться на обеспечение действующих обязательств. Полномочия должны исполняться за счет местных бюджетов</t>
  </si>
  <si>
    <t> 15.03.2023 № 02-11/3066 письмо с указанием, что документы направлены на эл.адрес hal@mpr.amurobl.ru</t>
  </si>
  <si>
    <t>(первонач. письмо от 01.12.2022 № 01-11/13596)</t>
  </si>
  <si>
    <t>№ 02-11/3066 от 15.03.2023</t>
  </si>
  <si>
    <t>№ 02-11/1885 от 15.02.2023</t>
  </si>
  <si>
    <t xml:space="preserve"> Устройство парковки по ул. Ленина,60 – ул. Политехническая, 15</t>
  </si>
  <si>
    <r>
      <t>Ответ МинЖКХ от 27.03.2023 – выделение возможно при выделении доп.средств Правительством АО на дорожный фонд</t>
    </r>
    <r>
      <rPr>
        <sz val="16"/>
        <color theme="1"/>
        <rFont val="Times New Roman"/>
        <family val="1"/>
        <charset val="204"/>
      </rPr>
      <t xml:space="preserve"> </t>
    </r>
  </si>
  <si>
    <t xml:space="preserve">Расчет сметы произведен на основании поручения Ноженкина М.С. (письмо УЖКХ от 20.10.2022 № 06-25/6363) </t>
  </si>
  <si>
    <t>№ Кол-242 от 10.02.2023</t>
  </si>
  <si>
    <t>Ремонт бани с. Белогорье</t>
  </si>
  <si>
    <t>Выделили из городских средств 650 тыс. руб. на корр-ку ПСД для  участия в гос.программе</t>
  </si>
  <si>
    <t xml:space="preserve">№ 05-11/2718 от 07.03.2023 </t>
  </si>
  <si>
    <t>И.о мэра Гумиров Д.А.
Ивашутин А.А.</t>
  </si>
  <si>
    <t>Устройство игрового комплекса «Муром» в Первомайском парке ("Поддержка административного центра Амурской области")</t>
  </si>
  <si>
    <t>Ответ МинЖКХ от 29.03.2023 № 09.2-2467 – отказ, рассмотреть возможность выполнения работ за счет средств городского бюджета</t>
  </si>
  <si>
    <t>№ 01-23/3056 от 15.03.2023</t>
  </si>
  <si>
    <t xml:space="preserve">№ 01-11/3018 от 14.03.2023 </t>
  </si>
  <si>
    <t>Ремонт внутриквартального проезда от ул. Литера вдоль дома Литер 1 п. Моховая падь</t>
  </si>
  <si>
    <t>Ответ Минтранс от 27.03.2023 – выделение возможно при выделении доп.средств Правительством АО на дорожный фонд</t>
  </si>
  <si>
    <t>без изменений</t>
  </si>
  <si>
    <t xml:space="preserve">№ С-760 от 18.04.2023 </t>
  </si>
  <si>
    <t>Воронов А.Е. 
Ивашутин А.А.</t>
  </si>
  <si>
    <t xml:space="preserve">Обустройство светофорного объекта в районе перекрестка ул. Ленина- Партизанская </t>
  </si>
  <si>
    <t>№ 03-11/5733 от 05.05.2023</t>
  </si>
  <si>
    <t>Минприроды</t>
  </si>
  <si>
    <t>Предотвращение подтопления территорий в районе Асташинских озер</t>
  </si>
  <si>
    <t>№ 10.05.2023 № 01-11/5780</t>
  </si>
  <si>
    <t>Губернатор</t>
  </si>
  <si>
    <t>Приобретение специализированной техники для уборки территорий города, а именно вакуумной подметально-уборочной машины CHD5186TXCDFE6 с фильтром для пыли</t>
  </si>
  <si>
    <t>№ 03-11/5718 от 05.05.2023</t>
  </si>
  <si>
    <t>На устройство проезжей части по ул. Раздольная от ул. Шимановского до ул. Островского</t>
  </si>
  <si>
    <t>№ 03-11/5719 от 05.05.2023</t>
  </si>
  <si>
    <t>Устройство проезжей части по ул. Горная от ул. Горная, 25 до лыжной базы «Динамо»</t>
  </si>
  <si>
    <t>№ 03-11/5716 от 05.05.2023</t>
  </si>
  <si>
    <t>На устройство проезжей части от Новотроицкого шоссе до БВТККУ, п. Моховая падь</t>
  </si>
  <si>
    <t>№ 03-11/5574 от 04.05.2023</t>
  </si>
  <si>
    <t>Устройство автобусной остановки и обустройству тротуара по ул. Чайковского вдоль дома по ул. Пушкина 183/7</t>
  </si>
  <si>
    <t>№ 03-11/5573 от 04.05.2023</t>
  </si>
  <si>
    <t>На обустройство тротуара в районе многоквартирного дома по ул. Политехническая, 30</t>
  </si>
  <si>
    <t>№ 02-11/6358 от 19.05.2024</t>
  </si>
  <si>
    <t>№ 02-11/6509 от 23.05.2023</t>
  </si>
  <si>
    <t>На обустройство тротуаров на участке дороги от дома № 72 по ул. Набережная до дома № 2 по ул. Павлика Морозова</t>
  </si>
  <si>
    <t>№ 02-11/6508 от 23.05.2023</t>
  </si>
  <si>
    <t>на проведение ремонта участка автомобильной дороги по ул. Пионерская от ул.Пролетарская до ул. Тенистая</t>
  </si>
  <si>
    <t>№ 02-11/6105 от 16.05.2023</t>
  </si>
  <si>
    <t>Обустройство тротуара по ул. Политехническая на участке от угла дома № 1 до ул. Фрунзе</t>
  </si>
  <si>
    <t>№ 02-11/6670 от 26.05.2023</t>
  </si>
  <si>
    <t>Обустройство пешеходного перехода в районе ул. Чайковского, 309</t>
  </si>
  <si>
    <t>№ 02-11/6109 от 16.05.2023</t>
  </si>
  <si>
    <t>Обустройство тротуара от ж/д переезда до ул. Заводская</t>
  </si>
  <si>
    <t>№ 02-11/6671 от 26.05.2023</t>
  </si>
  <si>
    <t>Устройство пешеходного тротуара на подходах к пешеходному переходу по ул. Чайковского, 301</t>
  </si>
  <si>
    <t>№ 02-11/6978 от 01.06.2023</t>
  </si>
  <si>
    <t xml:space="preserve">Имамеев О.Г. </t>
  </si>
  <si>
    <t>№ 01-11/5744 от 10.05.2023</t>
  </si>
  <si>
    <t>Всего</t>
  </si>
  <si>
    <t>«Поддержка административного центра АО»</t>
  </si>
  <si>
    <t>"Модернизация жилищно-коммунального хозяйства"</t>
  </si>
  <si>
    <t>Образование</t>
  </si>
  <si>
    <t>"Развитие транспортной системы"</t>
  </si>
  <si>
    <t>Итого</t>
  </si>
  <si>
    <t>Прочие заявки</t>
  </si>
  <si>
    <t>Выделение из областного бюджета 2023 года не планируется</t>
  </si>
  <si>
    <t>Ремонт внутриквартального проезда от ул.
Шимановского до ул. Шимановского, 10.</t>
  </si>
  <si>
    <t>1.1.</t>
  </si>
  <si>
    <t>1.2.</t>
  </si>
  <si>
    <t>1.3.</t>
  </si>
  <si>
    <t>Всего неисполненных заявок</t>
  </si>
  <si>
    <t>Итого по прочим</t>
  </si>
  <si>
    <t>всего</t>
  </si>
  <si>
    <t>Всего подано заявок (с учетом выделенных из областного бюджета)</t>
  </si>
  <si>
    <t>№ 01-21/7372 от 08.06.2023</t>
  </si>
  <si>
    <t>Имамеев О.Г. 
Попова Л.Г.</t>
  </si>
  <si>
    <t>на ремонт автомобильной дороги по ул.Ленина
в с.Верхнеблаговещенское от моста до Погранотряда</t>
  </si>
  <si>
    <t>на ремонт подземного пешеходного перехода
по ул. Театральная, квартал 322,339</t>
  </si>
  <si>
    <t>на обустройство светофорных объектов по ул.Горького-ул.Трудовая и ул.Горького- ул.Островского</t>
  </si>
  <si>
    <t>Ответ Минтранса от 07.06.2023 № 2970-09: В 2023 финан-ие мероприятия «Приобретение дорожностроительной и иной техники" не предусмотрено.  Минтранс на основании заявок формирует потреб-ть МО в приобретении дор. техники. В 2024  финан-е мероприятия будет рассмотрено в приоритетном порядке</t>
  </si>
  <si>
    <t>Имамеев О.Г.
Кролевецкий А.А.</t>
  </si>
  <si>
    <t>№ 02-11/7953 от 20.06.2023</t>
  </si>
  <si>
    <t>на ремонт тротуара и проезда по ул. Красноармейская в районе дома № 122.</t>
  </si>
  <si>
    <t>№ 02-11/7825 от 16.06.2023</t>
  </si>
  <si>
    <t>Письмо  Минприроды от 08.06.2023 № 07-138/3840 :Разработанная проектно-сметная документация не имеет положительных заключений гос.экспертизы, поэтому вопрос о выделении субсидии не рассматривается</t>
  </si>
  <si>
    <t>Обследование конструкций зданий, сооружений и инженер. сетей объекта незаверш. Строит-ва «Реконструкция водозабора Северного жилого района" с целью определения возможности их использования при
дальнейшем строит-ве</t>
  </si>
  <si>
    <t>№ 02-11/5864 от 11.05.2023</t>
  </si>
  <si>
    <t>На выполнение работ по архитектурно художественной подсветке зданий по адресам: ул. Игнатьевское шоссе 12/4; ул. Игнатьевское шоссе 12/6; ул. Игнатьевское шоссе 15, ул. Игнатьевское шоссе 17, ул. Заводская 2, 2/2</t>
  </si>
  <si>
    <t>Хопатько В.А. Попова Л.Г.</t>
  </si>
  <si>
    <t>Зам.пред. Правительства Дюмину А.В.</t>
  </si>
  <si>
    <t>Письмо Минстроя от 23.05.2023 № 2175-04: рассмотреть и устранить замечания Минэконом развития АО (прилагается) при подготовке нового пакета документов)</t>
  </si>
  <si>
    <t xml:space="preserve">Доп. заявка от 13.06.2023 № 03-11/7562 </t>
  </si>
  <si>
    <t>№ 01-19/8141 от 23.06.2023 
№ 03-19/8362 от 28.06.2023</t>
  </si>
  <si>
    <t>Минстрой АО
МинЖКХ</t>
  </si>
  <si>
    <t>Ответ Минтранса от 20.06.23 № 3166-06." Минтрансом учтена общая сумма доп. потребности. При выделении в 2023 году дополнит. средств   минтранс готов вернуться к обсуждению вопросов дополнит. финансирования. "</t>
  </si>
  <si>
    <t>Ответ от 16.06.2023 РК 5876 : отказ. Рассмотреть возможность выполнения работ за счет средств городского бюджета или  включить в 2024 год</t>
  </si>
  <si>
    <t>Ответ министерства финансов от 19.06.2023 № 06-20/3049 Отказ в связи с ограниченностью областного бюджета</t>
  </si>
  <si>
    <t>не наступил срок ответа</t>
  </si>
  <si>
    <t>ответ Минобра от 19.05.2023 № 05-4237: рекомендовано проводить ремонты за счет освободившихся средств местного бюджета</t>
  </si>
  <si>
    <t>№ 01-21/8801 от 06.07.2023</t>
  </si>
  <si>
    <t>Имамеев О.Г. 
Хрущева Н.А.</t>
  </si>
  <si>
    <t xml:space="preserve">  - устройство вентилируемого фасада здания, приобретение ледозаливочного комбайна</t>
  </si>
  <si>
    <t xml:space="preserve">  - строительство 2-х этажной пристройки из сэндвич-панелей по стальному каркасу, приобретение оборудования для комнаты отдыха</t>
  </si>
  <si>
    <t>Последствия неисполнения мероприятия</t>
  </si>
  <si>
    <t>Поручение губернатора</t>
  </si>
  <si>
    <t>Разработана ПСД, популярное место досуга жителей микрорайона</t>
  </si>
  <si>
    <t>Объект расположен по гостевому маршруту,  регулярно посещают библиотеку высокие гости из других регионов РФ, а также КНР.</t>
  </si>
  <si>
    <t>упр культуры</t>
  </si>
  <si>
    <t>Устройство системы видеонаблюдения и громкоговорящего
оповещения в Первомайском парке (в целях устранения нарушений законодательства о противодействии терроризму, вынесенных предписанием
прокуратуры г.Благовещенска)</t>
  </si>
  <si>
    <r>
      <rPr>
        <b/>
        <u/>
        <sz val="8"/>
        <color theme="1"/>
        <rFont val="Times New Roman"/>
        <family val="1"/>
        <charset val="204"/>
      </rPr>
      <t xml:space="preserve">КоАП:                                                                          
Статья 20.35. Нарушение требований к антитеррористической защищенности объектов (территорий) </t>
    </r>
    <r>
      <rPr>
        <sz val="8"/>
        <color theme="1"/>
        <rFont val="Times New Roman"/>
        <family val="1"/>
        <charset val="204"/>
      </rPr>
      <t xml:space="preserve">(введена Фед. законом от 16.12.2019 N 441-ФЗ) - </t>
    </r>
    <r>
      <rPr>
        <b/>
        <sz val="8"/>
        <color theme="1"/>
        <rFont val="Times New Roman"/>
        <family val="1"/>
        <charset val="204"/>
      </rPr>
      <t xml:space="preserve">администр. штраф на граждан в размере от 3 до 5 тыс. рублей; на должностных лиц - от 30 до 50 тыс. руб. или дисквалификацию на срок от 6 месяцев до 3 лет; на юридических лиц - от 100 до 500 тыс. руб.  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
</t>
    </r>
    <r>
      <rPr>
        <b/>
        <u/>
        <sz val="8"/>
        <color theme="1"/>
        <rFont val="Times New Roman"/>
        <family val="1"/>
        <charset val="204"/>
      </rPr>
      <t xml:space="preserve">Статья 17.7. Невыполнение законных требований прокурора, следователя, дознавателя... </t>
    </r>
    <r>
      <rPr>
        <sz val="8"/>
        <color theme="1"/>
        <rFont val="Times New Roman"/>
        <family val="1"/>
        <charset val="204"/>
      </rPr>
      <t xml:space="preserve">
Умышленное невыполнение требований прокурора, вытекающих из его полномочий, установленных ФЗ -
</t>
    </r>
    <r>
      <rPr>
        <b/>
        <sz val="8"/>
        <color theme="1"/>
        <rFont val="Times New Roman"/>
        <family val="1"/>
        <charset val="204"/>
      </rPr>
      <t>администр. штраф на граждан в размере от 1 до 1,5 тыс. руб.; на должностных лиц - от 2 до 3 тыс. руб. либо дисквалификацию на срок от 6 месяцев до 1 года; на юридических лиц - от 50 до 100 тыс.руб. либо админ. приостановление деятельности на срок до 90 суток.</t>
    </r>
    <r>
      <rPr>
        <sz val="8"/>
        <color theme="1"/>
        <rFont val="Times New Roman"/>
        <family val="1"/>
        <charset val="204"/>
      </rPr>
      <t xml:space="preserve">
</t>
    </r>
  </si>
  <si>
    <t>Обследование объекта незавершенного строительства необходимо для строительства 2 очереди водозабора "Северный", на кот. уже подана заявка на фед. финан-е</t>
  </si>
  <si>
    <t>№ 06-21/7849 от 19.06.2023</t>
  </si>
  <si>
    <t>Оплата труда административно-управленческого персонала, педагогических работников, прочего персонала школы 1500 мест</t>
  </si>
  <si>
    <t>Ответ от 28.06.2023 № 10-5393, объем субвенции бюджету г.Благовещенска будет увеличен в 2023 году в случае увеличения количества групп в ДОУ или численности учащихся, количества классов в школах</t>
  </si>
  <si>
    <t>по школе № 14 - неисполнение  вступившего в законную силу решения суда, 
по школе 28 - перенос потребности на следующий год</t>
  </si>
  <si>
    <t>Предусмотрено ПОДД, жалобы жителей</t>
  </si>
  <si>
    <t>Поручение мэра от 05.04.2023 № 69. Увеличение парковочных мест в спальном районе города.</t>
  </si>
  <si>
    <t>Отсутствие безопасного движение пешеходов (люди вынуждены ходить по проезжей части (в случае грязи).</t>
  </si>
  <si>
    <t>Поручение мэра от 26.11.2022 № 170. Безопасноть дорожного движения.</t>
  </si>
  <si>
    <t>Неисполнение решения Благовещенского городского судаот 08.07.2021</t>
  </si>
  <si>
    <t>Неисполнение решения Благовещенского городского суда</t>
  </si>
  <si>
    <t xml:space="preserve"> Альтернативные безопасные пути перехода ул. Театральной отсутствуют. Для безопасности жителей города.</t>
  </si>
  <si>
    <t>Располагается общественная территория (сквер), социально-значимый объект (налоговая инспекция)</t>
  </si>
  <si>
    <t xml:space="preserve">Обращение жителя Уварова И.А. к губернатору АО .               </t>
  </si>
  <si>
    <t>Поручение губернатора АО.  Находится детский центр "Авангард"</t>
  </si>
  <si>
    <t xml:space="preserve">Обращение жителей к депутату Попову С.В. </t>
  </si>
  <si>
    <t>Обращение жительницы. Личный прием у мэра.</t>
  </si>
  <si>
    <t>В настоящее время ООО "Сервер" выполняются аварийго -восстановительные работы на участке канализ и ливневого коллектора по ул. Игнатьевское шоссе от ул. Дьяченко в сторону ул. Мухина. В результате комиссионного осмотра  коллектора место врезки трубопровода в лотковую сеть, обнаружена заиленность лотков. Для обеспечения быстрого отвода ливневых вод требуется замена лотков и камер ливневой канализации.</t>
  </si>
  <si>
    <t>Подъезд к социально-значимому объекту (детский сад/школа)</t>
  </si>
  <si>
    <t>Увеличение парковочных мест в центре города для удобства жителей.</t>
  </si>
  <si>
    <r>
      <t>№ 01-09/3622 от 28.03.2023</t>
    </r>
    <r>
      <rPr>
        <sz val="12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/>
    </r>
  </si>
  <si>
    <r>
      <t>Переселение МКД, признанных аварийными после 01.01.2017 в 27, 28, 29, кварталах г. Благовещенска (</t>
    </r>
    <r>
      <rPr>
        <sz val="10"/>
        <rFont val="Times New Roman"/>
        <family val="1"/>
        <charset val="204"/>
      </rPr>
      <t>направлены документы для рассмотрения на заседании президиума Правительственной комиссии по вопросам социально-экономического развития ДВ согласно ответа Минстроя АО от 21.02.2023 № 831-04)</t>
    </r>
  </si>
  <si>
    <t>Увеличение функциональных отказов на водоводе водозабора Северный</t>
  </si>
  <si>
    <t>В целях реконструкции головных сооружений водоснабжения и водоотведения требуется актуализация схемы водоснабжения (водозабор "Северный", ОСК). В соответствии с существующим законодательством не актуализация схемы ВиВ грозит наложением штрафных санкций.</t>
  </si>
  <si>
    <t>неисполнение предписаний надзорных органов, влекущее административную ответственность</t>
  </si>
  <si>
    <t xml:space="preserve">непроведение  капитального ремонта
зданий в отношении которых имеются заключения
об их ограниченно работоспособном состоянии и необходимости произвести
капитальный ремонт в ближайшее время повлечет закрытие ДОУ и распределение детей в иные учреждения в условиях дефицита мест </t>
  </si>
  <si>
    <r>
      <t xml:space="preserve">Благоустройство дворовых территорий :
</t>
    </r>
    <r>
      <rPr>
        <sz val="11"/>
        <color theme="1"/>
        <rFont val="Times New Roman"/>
        <family val="1"/>
        <charset val="204"/>
      </rPr>
      <t>МАОУ "Школа № 14"  - 13 981 278,53 руб.;
МАОУ "Школа № 28" - 11 697 829,69 руб.
 (по поручению мэра п. 14 протокол 127 от 06.05.2023)</t>
    </r>
  </si>
  <si>
    <t>Управление образование прогнозирует, что увеличение объема субвенции в связи с увеличением  численности учащихся не будет достаточным для содержания новой школы в связи с тем, что в новой школе в основном будут обучаться дети, которые прейдут из других школ. Открытие новой школы лишь корректирует наполняемость классов в других школах. Считаем необходимым пересмотреть коэффициенты доведения средств на содержание школ города в сторону увеличения.</t>
  </si>
  <si>
    <t xml:space="preserve">Реализация проекта по созданию условий для занятий спортом, в частности хоккеем , на базе СШ № 3: модернизация материально-технической базы </t>
  </si>
  <si>
    <t xml:space="preserve">  - ремонт спортивных залов, раздевалок, кабинетов, приобретение спортивного оборудования, устройство принудительной вентиляции воздуха в здании ледовой арены, изготовление мебели для  раздевалок</t>
  </si>
  <si>
    <t>Безопасноть дорожного движения, т.к. на дорожном полотне присутствуют ямы</t>
  </si>
  <si>
    <t xml:space="preserve">Просьба депутата </t>
  </si>
  <si>
    <t xml:space="preserve">Безопасность дорожного движения </t>
  </si>
  <si>
    <t>Замечания прокуратуры. Впоследтвие при не устранении замечаний прокуратура может вынести представление.</t>
  </si>
  <si>
    <t xml:space="preserve">Выделено из областного бюджета </t>
  </si>
  <si>
    <t>№ 01-11/7586 от 13.06.2023
02-11/8776 от 06.7.2023</t>
  </si>
  <si>
    <t>Поручение мэра от 24.04.2023. Безопасность жителей города</t>
  </si>
  <si>
    <t>Имаме ев О.Г. Ивашишин А.А.</t>
  </si>
  <si>
    <t>Невыполнение решения Благовещенского городского суда от 16.08.2021</t>
  </si>
  <si>
    <t xml:space="preserve">Обращение жителя на Президента РФ. Безопасность жителей города </t>
  </si>
  <si>
    <t>Устройство парковки вдоль сквера Центра эстетического воспитания детей им. В.В.Белоглазова</t>
  </si>
  <si>
    <t xml:space="preserve"> № 03-11/7562 от 13.06.2023</t>
  </si>
  <si>
    <t>№ 02-11/9607 от 20.07.2023</t>
  </si>
  <si>
    <t>Ответ МинЖКХ от 24.07.2023 № 09.2-5687: объекты отсутсвуют в адресном перечне объектов, подлежащих благоустройству в 2023 году, а также заявка должна быть подана за подписью главы МО</t>
  </si>
  <si>
    <t>Устройство парковочной стоянки и тротуара по ул. Дьяченко, 23</t>
  </si>
  <si>
    <t>Нанесение муралов на фасады многоквартарных домов по следующим адресам:
ул. Горького, д. 161, п. Аэропорт, д. 6, ул. Зейская, д. 210, пер. Св. Иннокентия,
д. 19</t>
  </si>
  <si>
    <t>№ 02-11/9854 от 26.07.2023</t>
  </si>
  <si>
    <t>Темнюк И.Д. Блехарский В.А.</t>
  </si>
  <si>
    <t>№ 02-11/9609 от 20.07.2024</t>
  </si>
  <si>
    <t>Софинансирование мероприятия «Ремонт тепловой сети переход через ул. Нагорная»</t>
  </si>
  <si>
    <t>Ответ МинЖКХ АО от 26.07.2023 № 10.2-5759: возможность софин-ния мероприятия возможна при условии образования экономии в рамках уже реализующихся мероприятий или за счет местного бюджета</t>
  </si>
  <si>
    <t>№ 02-11/9605 от 20.07.2023</t>
  </si>
  <si>
    <t>обустройство тротуара по ул. Набережная, 44 р. Зея возле входа на территорию физкультурно-оздоровительного комплекса</t>
  </si>
  <si>
    <t>№ 02-11/9411 от 17.07.2023</t>
  </si>
  <si>
    <t>№ 02-11/9900 от 27.07.2023</t>
  </si>
  <si>
    <t>АВР водовода водозабора Северный и АВР поврежденного ограждения водозабора Северный:</t>
  </si>
  <si>
    <t>Итого 2023 год</t>
  </si>
  <si>
    <t>№ 02-11/9546 от 19.07.2023</t>
  </si>
  <si>
    <t xml:space="preserve">Доп.работы по ремонту тепловой сети по ул. Горького, от ул. Горького, 15/1 до
ул. Горького, 21 </t>
  </si>
  <si>
    <t>№ 06-21/6919 31.05.2023</t>
  </si>
  <si>
    <t>Хопатько в.А. Попова Л.Г.</t>
  </si>
  <si>
    <r>
      <t>Выполнение работ по подготовке проектной и рабочей документации, проведению инженерных изысканий и выполнению работ по капитальному ремонту школьного стадиона МАОУ "Алексеевская гимназия"</t>
    </r>
    <r>
      <rPr>
        <b/>
        <sz val="12"/>
        <color rgb="FF000000"/>
        <rFont val="Times New Roman"/>
        <family val="1"/>
        <charset val="204"/>
      </rPr>
      <t xml:space="preserve"> (увеличение стоимости контракта)</t>
    </r>
  </si>
  <si>
    <t>Ответ от 29.06.2023 № 05-5418. Вопрос о выделении средств областного бюджета будет рассмотрен на августовской сессии Законодательного Собрания Амурской области</t>
  </si>
  <si>
    <t>Перераспределено из резервного фонда города Благовещенска (постановление от 31.05.2023 № 2776) в сумме 1 630 683,49 рублей</t>
  </si>
  <si>
    <t>№ 01-21/5745 от 10.05.2023</t>
  </si>
  <si>
    <t>Имамеев О.Г.. Попова Л.Г.</t>
  </si>
  <si>
    <t xml:space="preserve">Приобретение помещений для размещения дошкольных групп </t>
  </si>
  <si>
    <t>Необходимо ликвидировать  очередь на предоставление мест в ДОУ.</t>
  </si>
  <si>
    <t>№ 7406 от 07.07.2023</t>
  </si>
  <si>
    <t xml:space="preserve"> Попова Л.Г.</t>
  </si>
  <si>
    <t>Отсутствие средств на оплату труда работников в сентябре-декабре 2023 г</t>
  </si>
  <si>
    <t>№ 8151 от 27.07.2023</t>
  </si>
  <si>
    <t>Продашанов Д.А.</t>
  </si>
  <si>
    <t>Выделение дополнительных средств на благоустройство территории МАОУ "Школа № 14 г.Благовещенска" по решению Благовещенского городского суда Амурской области</t>
  </si>
  <si>
    <t xml:space="preserve"> неисполнение  вступившего в законную силу решения суда, </t>
  </si>
  <si>
    <t>Оплата труда работников Школьного Кванториума на базе МАОУ "Гимназия № 25 г.Благовещенска им. Героя России А.Иванова"</t>
  </si>
  <si>
    <t>Итого 2024 год</t>
  </si>
  <si>
    <t>Ответ от 14.07.2023 № 10-5856, организация дополнительного образования детей относится к полномочиям органов местного самоуправления.</t>
  </si>
  <si>
    <t>ремонт автомобильной дороги,
парковки и тротуара от здания по ул. Институтская д.7 до ул. Кантемирова
д16 (МФЦ)</t>
  </si>
  <si>
    <t>№ 02-11/10264 от 04.08.2023</t>
  </si>
  <si>
    <t>№ 01-21/10935 от 21.08.2023</t>
  </si>
  <si>
    <t>Имамеев О.Г.</t>
  </si>
  <si>
    <t>№ 01-11/11302 от 28.08.2023</t>
  </si>
  <si>
    <t>Устройство парковочной стоянки возле парка "Дружба" по Новотроицкому шоссе</t>
  </si>
  <si>
    <r>
      <t xml:space="preserve">Отправлена повторная заявка               </t>
    </r>
    <r>
      <rPr>
        <sz val="10"/>
        <color rgb="FF000000"/>
        <rFont val="Times New Roman"/>
        <family val="1"/>
        <charset val="204"/>
      </rPr>
      <t>№ 02-11/4544 от 12.04.2023</t>
    </r>
  </si>
  <si>
    <t>№ 01-21/11409 от 30.08.2023</t>
  </si>
  <si>
    <t>Имамеев О.Г.   Продашанов Д.А.</t>
  </si>
  <si>
    <t>Ответ МинЖКХ от 15.08.2023 № 12-6301 -направили заявки в Минфин</t>
  </si>
  <si>
    <t>Ответ Минобра от 23.08.2023 № 05-7015 – представить подтверждающие док-ты на работы</t>
  </si>
  <si>
    <t>Письмо Минобрнауки от 31.08.2023 № 05-7316 - представить пояснения по выделению средств на финансирование работ, вместе с договорами на ремонтные работы стадионов.</t>
  </si>
  <si>
    <t>Письмо Минтранса от 05.09.2023 № 4467-06 - доп.потребность учтена. При выделении Правительстовм АО доп.ассигн-й минтранс готов вернуться к обсуждению вопросов доп.фин-я из дор.фонда</t>
  </si>
  <si>
    <t>Письмо от Минтранса от 22.06.2023 № 3240-06: заявки учтены, при наличии доп.ассг-ний готовы вернуться к обсуждению вопросов</t>
  </si>
  <si>
    <t>Ответ Минобра от 09.08.2023 № 10-6550 - не располагают доп.ассигн-ями, которые можно направить на цели, указ-е в запросе</t>
  </si>
  <si>
    <t xml:space="preserve">№ 01-11/10507 от 10.08.2023 (повтор) </t>
  </si>
  <si>
    <t>Выполнение работ по ремонту фасадов зданий, к ранее указанным в заявке от 13.01.2023 № 01-11/289, + по адресам: ул. 50 лет Октября, 2,4,6,8. А также выполнение работ по архитектурно-художественной подсветке зданий по адресам: ул. Горького, 93,95, ул. Калинина, 114</t>
  </si>
  <si>
    <t>№ 02-11/12535 от 22.09.2023 (повтор)</t>
  </si>
  <si>
    <r>
      <t xml:space="preserve">Ремонт и подсветка фасада здания МКД по ул. 50 лет Октября, 8
</t>
    </r>
    <r>
      <rPr>
        <sz val="10"/>
        <color theme="1"/>
        <rFont val="Times New Roman"/>
        <family val="1"/>
        <charset val="204"/>
      </rPr>
      <t>пересчитана смета (изменена замена окон на покраску)</t>
    </r>
  </si>
  <si>
    <t>Письмо Минобрнауки от 13.09.2023 № 05-7792 (9288) в связи с отсутствием возможности доп.финан-я из обл.бюджета - ремонт школьных стадионов профинансировать за счет средств местного бюджета</t>
  </si>
  <si>
    <t>Ремонт школьных стадионов:
- Гимназия № 1
- МАОУ "Школа № 5"
- МАОУ "Лицей № 6"
-МАОУ "Школа № 15"
- МАОУ "Школа № 16"
- МАОУ "Школа № 17"
- МАОУ "Школа № 23"</t>
  </si>
  <si>
    <t>№ 02-11/7821  от 16.06.2023
 № 02-11/10881 от 21.08.2023 (повтор)</t>
  </si>
  <si>
    <t>Направлена повторая заявка № 02-11/10881 от 21.08.2023, получен ответ Минтранса от 05.09.2023 № 4467-06 - доп.потребность учтена.</t>
  </si>
  <si>
    <r>
      <t xml:space="preserve">Выделение субсидии на проведение работ по ремонту библиотеки МАОУ "Алексеевская гимназия"
</t>
    </r>
    <r>
      <rPr>
        <sz val="11"/>
        <color theme="1"/>
        <rFont val="Times New Roman"/>
        <family val="1"/>
        <charset val="204"/>
      </rPr>
      <t>- выполнение ремонтных работ 359538,43 руб. р.
- реставрационные работы книжных щкафов библиотеки и демонстрационного стола из каб.физики 1976 600</t>
    </r>
  </si>
  <si>
    <t>Проведение мероприятий по нанесению дорожной разметки по ул. Мухина от ул. Зейская до ул. Пролетарская</t>
  </si>
  <si>
    <t>Обустройство системы водоотведения из железобетонных лотков с решетками по четной стороне ул. Шимановского на участке иежду Горького и Красноармейской</t>
  </si>
  <si>
    <t>за январь - сентябрь 2023 года</t>
  </si>
  <si>
    <t>по состоянию на 30.09.2023</t>
  </si>
  <si>
    <t>№ 01-11/12820 от 28.09.2023</t>
  </si>
  <si>
    <t>Ремонт цоколей фасадов зданий, согласно перечню (17 адресов)</t>
  </si>
  <si>
    <t xml:space="preserve">№ 01-11/12583 от 25.09.2023 </t>
  </si>
  <si>
    <t xml:space="preserve">№ 02-11/12390 от 19.09.2023 </t>
  </si>
  <si>
    <t>№ 02-11/12532 от 22.09.2023</t>
  </si>
  <si>
    <r>
      <t xml:space="preserve">Ответ МинЖКХ от 25.09.2023 : </t>
    </r>
    <r>
      <rPr>
        <sz val="11"/>
        <color rgb="FF000000"/>
        <rFont val="Times New Roman"/>
        <family val="1"/>
        <charset val="204"/>
      </rPr>
      <t>Здание отсутствует в перечне объектов, подлежащих благоустройству в 2023 году. Рекомендовано произвести ремонт за счет собственных средств или  включить в 2024 год</t>
    </r>
  </si>
  <si>
    <t>№ 06-21/12376 от 19.09.2023</t>
  </si>
  <si>
    <t>Частичная оплата стоимости путевок для детей работающих граждан в лагерях</t>
  </si>
  <si>
    <t>№ 01-21/12227 № 15.09.2023</t>
  </si>
  <si>
    <t>Уточненная заявка: 
- выполнение ремонтных работ 1 127 606,17 руб. р.
- реставрационные работы книжных щкафов библиотеки и демонстрационного стола из каб.физики 2 576 600 руб.</t>
  </si>
  <si>
    <t>№ 02-09/12741 От 27.09.2023</t>
  </si>
  <si>
    <t xml:space="preserve">Темнюк И.Д. </t>
  </si>
  <si>
    <t>Программа "Переселение граждан из аварийного жилищного фонда"</t>
  </si>
  <si>
    <t>На устройство пешеходного перехода с подходами по ул. Кузнечная в районе ул. Соколовская</t>
  </si>
  <si>
    <t>№ 02-11/12392 от 19.09.2023</t>
  </si>
  <si>
    <t xml:space="preserve">№ 02-11/12641 от 25.09.2023 </t>
  </si>
  <si>
    <t>Просьба рассмотреть возможность софинансирования в 2024 году</t>
  </si>
  <si>
    <t xml:space="preserve">№ 02-11/12700 от 27.09.2023 </t>
  </si>
  <si>
    <r>
      <t xml:space="preserve">"Строительство тепловых сетей в  800 квартале" </t>
    </r>
    <r>
      <rPr>
        <b/>
        <sz val="11"/>
        <color theme="1"/>
        <rFont val="Times New Roman"/>
        <family val="1"/>
        <charset val="204"/>
      </rPr>
      <t>в 2024 году.</t>
    </r>
    <r>
      <rPr>
        <sz val="11"/>
        <color theme="1"/>
        <rFont val="Times New Roman"/>
        <family val="1"/>
        <charset val="204"/>
      </rPr>
      <t xml:space="preserve"> В 2023 году выделено на ПИР 34383,253 тыс. руб. </t>
    </r>
  </si>
  <si>
    <t>Внесены изменения в планы социального развития центров экономического роста субъектов РФ Сумма 98 231,8 тыс. руб., лимиты не доведены)</t>
  </si>
  <si>
    <t>№ 01-23/7228 от 06.06.2023</t>
  </si>
  <si>
    <t>№ 01-05/1114 от 31.01.2023</t>
  </si>
  <si>
    <t>Лимиты предусмотрены на 2024 год из городского бюджета (Решение Думы от 28.09.2023)</t>
  </si>
  <si>
    <t>Нет ответа, Информация по телефону - будет отказ.</t>
  </si>
  <si>
    <t>Подготовлено письмо о перемещении экономии с ГУКС 1839,1</t>
  </si>
  <si>
    <t>Ответ Минобра от 22.09.2023 № 10-8146 (РК 9683 от 25.09.2023) использовать средства местного бюджета, внебюджетных средств учреждения, привлечение спонсоров.</t>
  </si>
  <si>
    <t xml:space="preserve">Письмо Минобрнауки от 25.09.2023 № 05-8171 (РК 9722). Субсидия будет перераспределена между муниципальными образованиями на очередном
заседании Законодательного Собрания Амурской области </t>
  </si>
  <si>
    <t>Ответ МинЖКХ вх. РК № 9530 от 20.09.2023 : в случае выполнения условий предоставления субсидий средства могут быть выделены на ограниченный перечень работ</t>
  </si>
  <si>
    <t>№ 01-12/12107 от 13.09.2023</t>
  </si>
  <si>
    <t>Минфин АО</t>
  </si>
  <si>
    <t xml:space="preserve">На проведение 1 этапа работ </t>
  </si>
  <si>
    <t>Проведение работ по благоустройству военно-мемориального участка на общественном кладбище (1 этап)</t>
  </si>
  <si>
    <t>По устной информации Минфина - средства будут выделены в виде дотации в октябре 2023</t>
  </si>
  <si>
    <t>упр образ</t>
  </si>
  <si>
    <t>упр культ</t>
  </si>
  <si>
    <t>Постановлением администрации города Благовещенска от 21.07.2023 № 3844 "О внесении изменений в сводную бюджетную роспись…" для МП Горпарк частично заведены средства в размере 590 491,25  (на установку 3 видеокамер с выводом на ЕДДС)</t>
  </si>
  <si>
    <t>БГЖЦ</t>
  </si>
  <si>
    <t xml:space="preserve">Ремонт фасада здания :
- ул. Ленина, 124 - 12 942 115,18 руб.
</t>
  </si>
  <si>
    <t>На мероприятие «Поддержка административного центра АО» (п. 1.1.+п. 1.3.)</t>
  </si>
  <si>
    <t>Снять с контроля 
Протокол Губернатора о расторжении контрактов</t>
  </si>
  <si>
    <t xml:space="preserve">Ответ Минтранса от 11.05.2023 № 2462-06: Доп.потребность учтена и при выделении средств Прав-вом АО будет рассмотрена.
Заявки Минтрансом учтены. При выделении в 2023 году дополнит. средств   минтранс готов вернуться к обсуждению вопросов дополнит. финансирования. </t>
  </si>
  <si>
    <t xml:space="preserve">Ответ Минтранса от 11.05.2023 № 2462-06: Доп.потребность учтена и при выделении средств Прав-вом АО будет рассмотрена
Заявки Минтрансом учтены. При выделении в 2023 году дополнит. средств   минтранс готов вернуться к обсуждению вопросов дополнит. финансирования. </t>
  </si>
  <si>
    <t>Запрос на включение бани в перечень объектов, подлежащих ремонту в 2024 году. Документы будут готовы к 01.08.2023</t>
  </si>
  <si>
    <t>Капитальный ремонт бани с. Белогорье в 2024 г  - заявка с полным пакетом документов</t>
  </si>
  <si>
    <t>Категория заявки 
- не актуальная (исключить)
- "острая";
- не срочная;
- "дежурная";
- выделено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</si>
</sst>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6">
    <xf numFmtId="0" fontId="0" fillId="0" borderId="0" xfId="0"/>
    <xf numFmtId="0" fontId="5" fillId="0" borderId="2" xfId="0" applyFont="1" applyFill="1" applyBorder="1" applyAlignment="1">
      <alignment vertical="center" wrapText="1"/>
    </xf>
    <xf numFmtId="0" fontId="0" fillId="0" borderId="0" xfId="0" applyFill="1"/>
    <xf numFmtId="1" fontId="5" fillId="0" borderId="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/>
    </xf>
    <xf numFmtId="4" fontId="5" fillId="0" borderId="17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4" fontId="15" fillId="0" borderId="22" xfId="0" applyNumberFormat="1" applyFont="1" applyFill="1" applyBorder="1" applyAlignment="1">
      <alignment horizontal="center" vertical="center" wrapText="1"/>
    </xf>
    <xf numFmtId="4" fontId="15" fillId="0" borderId="9" xfId="0" applyNumberFormat="1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4" fontId="27" fillId="0" borderId="16" xfId="0" applyNumberFormat="1" applyFont="1" applyFill="1" applyBorder="1" applyAlignment="1">
      <alignment vertical="center" wrapText="1"/>
    </xf>
    <xf numFmtId="4" fontId="27" fillId="0" borderId="8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0" fillId="0" borderId="9" xfId="0" applyFill="1" applyBorder="1" applyAlignment="1">
      <alignment horizontal="center" vertical="top"/>
    </xf>
    <xf numFmtId="0" fontId="21" fillId="0" borderId="9" xfId="0" applyFont="1" applyFill="1" applyBorder="1" applyAlignment="1">
      <alignment horizontal="left" vertical="top" wrapText="1"/>
    </xf>
    <xf numFmtId="0" fontId="21" fillId="0" borderId="9" xfId="0" applyFont="1" applyFill="1" applyBorder="1" applyAlignment="1">
      <alignment vertical="top" wrapText="1"/>
    </xf>
    <xf numFmtId="0" fontId="21" fillId="0" borderId="9" xfId="0" applyFont="1" applyFill="1" applyBorder="1" applyAlignment="1">
      <alignment vertical="top"/>
    </xf>
    <xf numFmtId="0" fontId="6" fillId="0" borderId="8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" fontId="15" fillId="0" borderId="23" xfId="0" applyNumberFormat="1" applyFont="1" applyFill="1" applyBorder="1" applyAlignment="1">
      <alignment horizontal="center" vertical="center" wrapText="1"/>
    </xf>
    <xf numFmtId="4" fontId="15" fillId="0" borderId="24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center"/>
    </xf>
    <xf numFmtId="0" fontId="0" fillId="0" borderId="2" xfId="0" applyFill="1" applyBorder="1"/>
    <xf numFmtId="0" fontId="5" fillId="0" borderId="17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vertical="top" wrapText="1"/>
    </xf>
    <xf numFmtId="0" fontId="0" fillId="0" borderId="4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12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0" fillId="0" borderId="6" xfId="0" applyFill="1" applyBorder="1" applyAlignment="1">
      <alignment vertical="top"/>
    </xf>
    <xf numFmtId="0" fontId="6" fillId="0" borderId="1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0" xfId="0" applyFill="1" applyBorder="1"/>
    <xf numFmtId="0" fontId="9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top" wrapText="1"/>
    </xf>
    <xf numFmtId="4" fontId="5" fillId="0" borderId="14" xfId="0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0" fillId="0" borderId="4" xfId="0" applyFont="1" applyFill="1" applyBorder="1"/>
    <xf numFmtId="0" fontId="8" fillId="0" borderId="15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0" fillId="0" borderId="10" xfId="0" applyFill="1" applyBorder="1"/>
    <xf numFmtId="0" fontId="12" fillId="0" borderId="14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0" fillId="0" borderId="28" xfId="0" applyFill="1" applyBorder="1" applyAlignment="1">
      <alignment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top" wrapText="1"/>
    </xf>
    <xf numFmtId="0" fontId="30" fillId="0" borderId="1" xfId="0" applyFont="1" applyFill="1" applyBorder="1" applyAlignment="1">
      <alignment vertical="center" wrapText="1"/>
    </xf>
    <xf numFmtId="4" fontId="13" fillId="0" borderId="17" xfId="0" applyNumberFormat="1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left" vertical="top" wrapText="1"/>
    </xf>
    <xf numFmtId="0" fontId="15" fillId="0" borderId="17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left" vertical="top" wrapText="1"/>
    </xf>
    <xf numFmtId="4" fontId="15" fillId="0" borderId="0" xfId="0" applyNumberFormat="1" applyFont="1" applyFill="1" applyBorder="1" applyAlignment="1">
      <alignment horizontal="center" vertical="center" wrapText="1"/>
    </xf>
    <xf numFmtId="4" fontId="15" fillId="0" borderId="5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1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vertical="top"/>
    </xf>
    <xf numFmtId="1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top"/>
    </xf>
    <xf numFmtId="4" fontId="5" fillId="0" borderId="13" xfId="0" applyNumberFormat="1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8" fillId="0" borderId="0" xfId="0" applyFont="1" applyFill="1"/>
    <xf numFmtId="0" fontId="11" fillId="0" borderId="2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top" wrapText="1"/>
    </xf>
    <xf numFmtId="0" fontId="0" fillId="0" borderId="18" xfId="0" applyFill="1" applyBorder="1"/>
    <xf numFmtId="0" fontId="12" fillId="0" borderId="2" xfId="0" applyFont="1" applyFill="1" applyBorder="1" applyAlignment="1">
      <alignment horizontal="left" vertical="top" wrapText="1"/>
    </xf>
    <xf numFmtId="0" fontId="0" fillId="0" borderId="13" xfId="0" applyFill="1" applyBorder="1"/>
    <xf numFmtId="0" fontId="0" fillId="0" borderId="12" xfId="0" applyFill="1" applyBorder="1"/>
    <xf numFmtId="0" fontId="0" fillId="0" borderId="16" xfId="0" applyFill="1" applyBorder="1"/>
    <xf numFmtId="0" fontId="25" fillId="0" borderId="13" xfId="0" applyFont="1" applyFill="1" applyBorder="1" applyAlignment="1">
      <alignment horizontal="left" vertical="top" wrapText="1"/>
    </xf>
    <xf numFmtId="4" fontId="13" fillId="0" borderId="13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0" fillId="0" borderId="15" xfId="0" applyFill="1" applyBorder="1" applyAlignment="1">
      <alignment vertical="top" wrapText="1"/>
    </xf>
    <xf numFmtId="0" fontId="6" fillId="0" borderId="15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top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top" wrapText="1"/>
    </xf>
    <xf numFmtId="0" fontId="16" fillId="0" borderId="14" xfId="0" applyFont="1" applyFill="1" applyBorder="1" applyAlignment="1">
      <alignment vertical="top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vertical="center" wrapText="1"/>
    </xf>
    <xf numFmtId="1" fontId="6" fillId="0" borderId="14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left" vertical="top" wrapText="1"/>
    </xf>
    <xf numFmtId="1" fontId="0" fillId="0" borderId="5" xfId="0" applyNumberFormat="1" applyFill="1" applyBorder="1" applyAlignment="1">
      <alignment wrapText="1"/>
    </xf>
    <xf numFmtId="0" fontId="25" fillId="0" borderId="4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1" fontId="11" fillId="0" borderId="14" xfId="0" applyNumberFormat="1" applyFont="1" applyFill="1" applyBorder="1" applyAlignment="1">
      <alignment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top" wrapText="1"/>
    </xf>
    <xf numFmtId="0" fontId="6" fillId="0" borderId="4" xfId="0" applyFont="1" applyFill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1" fontId="0" fillId="0" borderId="7" xfId="0" applyNumberFormat="1" applyFill="1" applyBorder="1"/>
    <xf numFmtId="0" fontId="6" fillId="0" borderId="4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0" fillId="0" borderId="14" xfId="0" applyFill="1" applyBorder="1"/>
    <xf numFmtId="0" fontId="5" fillId="0" borderId="14" xfId="0" applyFont="1" applyFill="1" applyBorder="1" applyAlignment="1">
      <alignment vertical="center"/>
    </xf>
    <xf numFmtId="4" fontId="5" fillId="0" borderId="8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1" fontId="12" fillId="0" borderId="1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/>
    </xf>
    <xf numFmtId="1" fontId="25" fillId="0" borderId="3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/>
    </xf>
    <xf numFmtId="0" fontId="26" fillId="0" borderId="0" xfId="0" applyFont="1" applyFill="1"/>
    <xf numFmtId="1" fontId="25" fillId="0" borderId="15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/>
    </xf>
    <xf numFmtId="1" fontId="25" fillId="0" borderId="5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7" fillId="0" borderId="4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8" fillId="0" borderId="8" xfId="0" applyFont="1" applyFill="1" applyBorder="1" applyAlignment="1">
      <alignment horizontal="center" vertical="center" wrapText="1"/>
    </xf>
    <xf numFmtId="4" fontId="15" fillId="0" borderId="14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center" vertical="center" wrapText="1"/>
    </xf>
    <xf numFmtId="1" fontId="0" fillId="0" borderId="0" xfId="0" applyNumberFormat="1" applyFill="1"/>
    <xf numFmtId="4" fontId="0" fillId="0" borderId="0" xfId="0" applyNumberFormat="1" applyFill="1"/>
    <xf numFmtId="4" fontId="2" fillId="0" borderId="19" xfId="0" applyNumberFormat="1" applyFont="1" applyFill="1" applyBorder="1"/>
    <xf numFmtId="4" fontId="2" fillId="0" borderId="20" xfId="0" applyNumberFormat="1" applyFont="1" applyFill="1" applyBorder="1"/>
    <xf numFmtId="4" fontId="2" fillId="0" borderId="21" xfId="0" applyNumberFormat="1" applyFont="1" applyFill="1" applyBorder="1"/>
    <xf numFmtId="4" fontId="29" fillId="0" borderId="25" xfId="0" applyNumberFormat="1" applyFont="1" applyFill="1" applyBorder="1"/>
    <xf numFmtId="4" fontId="29" fillId="0" borderId="26" xfId="0" applyNumberFormat="1" applyFont="1" applyFill="1" applyBorder="1"/>
    <xf numFmtId="4" fontId="29" fillId="0" borderId="27" xfId="0" applyNumberFormat="1" applyFont="1" applyFill="1" applyBorder="1"/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0" fillId="0" borderId="11" xfId="0" applyFill="1" applyBorder="1"/>
    <xf numFmtId="4" fontId="15" fillId="0" borderId="10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top" wrapText="1"/>
    </xf>
    <xf numFmtId="0" fontId="26" fillId="0" borderId="18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4" xfId="0" applyFont="1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43" fontId="12" fillId="0" borderId="2" xfId="1" applyFont="1" applyFill="1" applyBorder="1" applyAlignment="1">
      <alignment horizontal="center" vertical="center" wrapText="1"/>
    </xf>
    <xf numFmtId="43" fontId="12" fillId="0" borderId="14" xfId="1" applyFont="1" applyFill="1" applyBorder="1" applyAlignment="1">
      <alignment horizontal="center" vertical="center" wrapText="1"/>
    </xf>
    <xf numFmtId="43" fontId="12" fillId="0" borderId="4" xfId="1" applyFont="1" applyFill="1" applyBorder="1" applyAlignment="1">
      <alignment horizontal="center" vertical="center" wrapText="1"/>
    </xf>
    <xf numFmtId="1" fontId="29" fillId="0" borderId="0" xfId="0" applyNumberFormat="1" applyFont="1" applyFill="1" applyAlignment="1">
      <alignment horizontal="center"/>
    </xf>
    <xf numFmtId="1" fontId="19" fillId="0" borderId="3" xfId="0" applyNumberFormat="1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1" fontId="19" fillId="0" borderId="13" xfId="0" applyNumberFormat="1" applyFont="1" applyFill="1" applyBorder="1" applyAlignment="1">
      <alignment horizontal="center" vertical="center"/>
    </xf>
    <xf numFmtId="1" fontId="19" fillId="0" borderId="15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1" fontId="19" fillId="0" borderId="16" xfId="0" applyNumberFormat="1" applyFont="1" applyFill="1" applyBorder="1" applyAlignment="1">
      <alignment horizontal="center" vertical="center"/>
    </xf>
    <xf numFmtId="1" fontId="19" fillId="0" borderId="5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1" fontId="19" fillId="0" borderId="8" xfId="0" applyNumberFormat="1" applyFont="1" applyFill="1" applyBorder="1" applyAlignment="1">
      <alignment horizontal="center" vertical="center"/>
    </xf>
    <xf numFmtId="4" fontId="15" fillId="0" borderId="3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5" fillId="0" borderId="15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4" fontId="15" fillId="0" borderId="5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1" fontId="19" fillId="0" borderId="10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AB318/&#1043;&#1091;&#1073;&#1077;&#1088;&#1085;&#1072;&#1090;&#1086;&#1088;&#1091;%202023/&#1072;&#1074;&#1075;&#1091;&#1089;&#1090;/&#1042;&#1099;&#1076;&#1077;&#1083;&#1077;&#1085;&#1086;%20&#1080;&#1079;%20&#1086;&#1073;&#1083;&#1072;&#1089;&#1090;&#1085;&#1086;&#1075;&#1086;%20&#1073;&#1102;&#1076;&#1078;&#1077;&#1090;&#1072;%20&#1087;&#1086;%20&#1089;&#1086;&#1089;&#1090;&#1086;&#1103;&#1085;&#1080;&#1102;%20&#1085;&#1072;%2031.07.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99;&#1076;&#1077;&#1083;&#1077;&#1085;&#1086;%20&#1080;&#1079;%20&#1086;&#1073;&#1083;&#1072;&#1089;&#1090;&#1085;&#1086;&#1075;&#1086;%20&#1073;&#1102;&#1076;&#1078;&#1077;&#1090;&#1072;%20&#1087;&#1086;%20&#1089;&#1086;&#1089;&#1090;&#1086;&#1103;&#1085;&#1080;&#1102;%20&#1085;&#1072;%2030.09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делено"/>
    </sheetNames>
    <sheetDataSet>
      <sheetData sheetId="0" refreshError="1">
        <row r="81">
          <cell r="F81">
            <v>488361530.76000005</v>
          </cell>
        </row>
        <row r="82">
          <cell r="F82">
            <v>163058820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делено"/>
    </sheetNames>
    <sheetDataSet>
      <sheetData sheetId="0">
        <row r="120">
          <cell r="H120">
            <v>479305643.12</v>
          </cell>
        </row>
        <row r="121">
          <cell r="H121">
            <v>165970829.93000001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4"/>
  <sheetViews>
    <sheetView tabSelected="1" zoomScale="85" zoomScaleNormal="85" workbookViewId="0">
      <pane ySplit="6" topLeftCell="A128" activePane="bottomLeft" state="frozen"/>
      <selection pane="bottomLeft" activeCell="H4" sqref="H4:H5"/>
    </sheetView>
  </sheetViews>
  <sheetFormatPr defaultRowHeight="15" outlineLevelRow="1" x14ac:dyDescent="0.25"/>
  <cols>
    <col min="1" max="1" width="5.42578125" style="322" customWidth="1"/>
    <col min="2" max="2" width="12" style="2" customWidth="1"/>
    <col min="3" max="3" width="13.140625" style="2" customWidth="1"/>
    <col min="4" max="4" width="14.42578125" style="2" customWidth="1"/>
    <col min="5" max="5" width="30.28515625" style="2" customWidth="1"/>
    <col min="6" max="6" width="18" style="2" customWidth="1"/>
    <col min="7" max="8" width="14.85546875" style="2" customWidth="1"/>
    <col min="9" max="9" width="31.42578125" style="2" customWidth="1"/>
    <col min="10" max="10" width="30.42578125" style="2" customWidth="1"/>
    <col min="11" max="11" width="27.85546875" style="39" customWidth="1"/>
    <col min="12" max="12" width="13.5703125" style="2" customWidth="1"/>
    <col min="13" max="16384" width="9.140625" style="2"/>
  </cols>
  <sheetData>
    <row r="1" spans="1:11" ht="20.25" x14ac:dyDescent="0.25">
      <c r="A1" s="372" t="s">
        <v>0</v>
      </c>
      <c r="B1" s="372"/>
      <c r="C1" s="372"/>
      <c r="D1" s="372"/>
      <c r="E1" s="372"/>
      <c r="F1" s="372"/>
      <c r="G1" s="372"/>
      <c r="H1" s="372"/>
      <c r="I1" s="372"/>
      <c r="J1" s="372"/>
    </row>
    <row r="2" spans="1:11" ht="20.25" x14ac:dyDescent="0.25">
      <c r="A2" s="373" t="s">
        <v>306</v>
      </c>
      <c r="B2" s="373"/>
      <c r="C2" s="373"/>
      <c r="D2" s="373"/>
      <c r="E2" s="373"/>
      <c r="F2" s="373"/>
      <c r="G2" s="373"/>
      <c r="H2" s="373"/>
      <c r="I2" s="373"/>
      <c r="J2" s="373"/>
    </row>
    <row r="3" spans="1:11" ht="16.5" thickBot="1" x14ac:dyDescent="0.3">
      <c r="A3" s="374" t="s">
        <v>307</v>
      </c>
      <c r="B3" s="374"/>
      <c r="C3" s="374"/>
      <c r="D3" s="374"/>
      <c r="E3" s="374"/>
      <c r="F3" s="374"/>
      <c r="G3" s="374"/>
      <c r="H3" s="374"/>
      <c r="I3" s="374"/>
      <c r="J3" s="374"/>
    </row>
    <row r="4" spans="1:11" ht="58.5" customHeight="1" x14ac:dyDescent="0.25">
      <c r="A4" s="375" t="s">
        <v>1</v>
      </c>
      <c r="B4" s="377" t="s">
        <v>2</v>
      </c>
      <c r="C4" s="379" t="s">
        <v>3</v>
      </c>
      <c r="D4" s="127" t="s">
        <v>4</v>
      </c>
      <c r="E4" s="121" t="s">
        <v>5</v>
      </c>
      <c r="F4" s="377" t="s">
        <v>6</v>
      </c>
      <c r="G4" s="377" t="s">
        <v>7</v>
      </c>
      <c r="H4" s="345" t="s">
        <v>352</v>
      </c>
      <c r="I4" s="377" t="s">
        <v>8</v>
      </c>
      <c r="J4" s="377" t="s">
        <v>9</v>
      </c>
      <c r="K4" s="387" t="s">
        <v>195</v>
      </c>
    </row>
    <row r="5" spans="1:11" ht="69.75" customHeight="1" thickBot="1" x14ac:dyDescent="0.3">
      <c r="A5" s="376"/>
      <c r="B5" s="378"/>
      <c r="C5" s="380"/>
      <c r="D5" s="128" t="s">
        <v>10</v>
      </c>
      <c r="E5" s="122" t="s">
        <v>11</v>
      </c>
      <c r="F5" s="378"/>
      <c r="G5" s="378"/>
      <c r="H5" s="347"/>
      <c r="I5" s="378"/>
      <c r="J5" s="378"/>
      <c r="K5" s="388"/>
    </row>
    <row r="6" spans="1:11" s="132" customFormat="1" ht="16.5" thickBot="1" x14ac:dyDescent="0.3">
      <c r="A6" s="129">
        <v>1</v>
      </c>
      <c r="B6" s="74">
        <v>2</v>
      </c>
      <c r="C6" s="74">
        <v>3</v>
      </c>
      <c r="D6" s="74">
        <v>4</v>
      </c>
      <c r="E6" s="330">
        <v>5</v>
      </c>
      <c r="F6" s="130">
        <v>6</v>
      </c>
      <c r="G6" s="130">
        <v>7</v>
      </c>
      <c r="H6" s="130"/>
      <c r="I6" s="130">
        <v>8</v>
      </c>
      <c r="J6" s="131">
        <v>9</v>
      </c>
      <c r="K6" s="40"/>
    </row>
    <row r="7" spans="1:11" ht="24" customHeight="1" thickBot="1" x14ac:dyDescent="0.3">
      <c r="A7" s="352" t="s">
        <v>154</v>
      </c>
      <c r="B7" s="353"/>
      <c r="C7" s="353"/>
      <c r="D7" s="353"/>
      <c r="E7" s="353"/>
      <c r="F7" s="353"/>
      <c r="G7" s="353"/>
      <c r="H7" s="353"/>
      <c r="I7" s="353"/>
      <c r="J7" s="354"/>
      <c r="K7" s="35"/>
    </row>
    <row r="8" spans="1:11" ht="37.5" customHeight="1" outlineLevel="1" x14ac:dyDescent="0.25">
      <c r="A8" s="133">
        <v>1</v>
      </c>
      <c r="B8" s="75" t="s">
        <v>72</v>
      </c>
      <c r="C8" s="134" t="s">
        <v>12</v>
      </c>
      <c r="D8" s="135" t="s">
        <v>13</v>
      </c>
      <c r="E8" s="356" t="s">
        <v>73</v>
      </c>
      <c r="F8" s="12">
        <v>682451</v>
      </c>
      <c r="G8" s="136">
        <f>F8/94*6</f>
        <v>43560.702127659577</v>
      </c>
      <c r="H8" s="136"/>
      <c r="I8" s="356" t="s">
        <v>52</v>
      </c>
      <c r="J8" s="137" t="s">
        <v>114</v>
      </c>
      <c r="K8" s="389" t="s">
        <v>207</v>
      </c>
    </row>
    <row r="9" spans="1:11" ht="27.75" customHeight="1" outlineLevel="1" x14ac:dyDescent="0.25">
      <c r="A9" s="138"/>
      <c r="B9" s="76" t="s">
        <v>51</v>
      </c>
      <c r="C9" s="139"/>
      <c r="D9" s="140"/>
      <c r="E9" s="350"/>
      <c r="F9" s="21"/>
      <c r="G9" s="21"/>
      <c r="H9" s="21"/>
      <c r="I9" s="350"/>
      <c r="J9" s="141"/>
      <c r="K9" s="390"/>
    </row>
    <row r="10" spans="1:11" ht="50.25" customHeight="1" outlineLevel="1" thickBot="1" x14ac:dyDescent="0.3">
      <c r="A10" s="142"/>
      <c r="B10" s="77" t="s">
        <v>53</v>
      </c>
      <c r="C10" s="143"/>
      <c r="D10" s="144"/>
      <c r="E10" s="351"/>
      <c r="F10" s="145"/>
      <c r="G10" s="145"/>
      <c r="H10" s="145"/>
      <c r="I10" s="351"/>
      <c r="J10" s="146"/>
      <c r="K10" s="391"/>
    </row>
    <row r="11" spans="1:11" ht="77.25" customHeight="1" outlineLevel="1" thickBot="1" x14ac:dyDescent="0.3">
      <c r="A11" s="133">
        <v>2</v>
      </c>
      <c r="B11" s="75" t="s">
        <v>31</v>
      </c>
      <c r="C11" s="127" t="s">
        <v>32</v>
      </c>
      <c r="D11" s="75" t="s">
        <v>13</v>
      </c>
      <c r="E11" s="1" t="s">
        <v>33</v>
      </c>
      <c r="F11" s="16">
        <v>4347957.57</v>
      </c>
      <c r="G11" s="147">
        <v>277529.21000000002</v>
      </c>
      <c r="H11" s="147"/>
      <c r="I11" s="148" t="s">
        <v>14</v>
      </c>
      <c r="J11" s="137" t="s">
        <v>114</v>
      </c>
      <c r="K11" s="41" t="s">
        <v>208</v>
      </c>
    </row>
    <row r="12" spans="1:11" ht="84.75" customHeight="1" outlineLevel="1" thickBot="1" x14ac:dyDescent="0.3">
      <c r="A12" s="133">
        <v>3</v>
      </c>
      <c r="B12" s="26" t="s">
        <v>139</v>
      </c>
      <c r="C12" s="108" t="s">
        <v>32</v>
      </c>
      <c r="D12" s="80" t="s">
        <v>13</v>
      </c>
      <c r="E12" s="149" t="s">
        <v>140</v>
      </c>
      <c r="F12" s="15">
        <v>1049234.81</v>
      </c>
      <c r="G12" s="15">
        <f>1116207.24-F12</f>
        <v>66972.429999999935</v>
      </c>
      <c r="H12" s="13"/>
      <c r="I12" s="345" t="s">
        <v>293</v>
      </c>
      <c r="J12" s="137" t="s">
        <v>114</v>
      </c>
      <c r="K12" s="42" t="s">
        <v>209</v>
      </c>
    </row>
    <row r="13" spans="1:11" ht="51" customHeight="1" outlineLevel="1" thickBot="1" x14ac:dyDescent="0.3">
      <c r="A13" s="133">
        <v>4</v>
      </c>
      <c r="B13" s="26" t="s">
        <v>143</v>
      </c>
      <c r="C13" s="149" t="s">
        <v>32</v>
      </c>
      <c r="D13" s="80" t="s">
        <v>13</v>
      </c>
      <c r="E13" s="149" t="s">
        <v>144</v>
      </c>
      <c r="F13" s="15">
        <v>1255954.23</v>
      </c>
      <c r="G13" s="15">
        <f>1336121.52-F13</f>
        <v>80167.290000000037</v>
      </c>
      <c r="H13" s="103"/>
      <c r="I13" s="346"/>
      <c r="J13" s="137" t="s">
        <v>114</v>
      </c>
      <c r="K13" s="42" t="s">
        <v>210</v>
      </c>
    </row>
    <row r="14" spans="1:11" ht="78.75" customHeight="1" outlineLevel="1" thickBot="1" x14ac:dyDescent="0.3">
      <c r="A14" s="133">
        <v>5</v>
      </c>
      <c r="B14" s="26" t="s">
        <v>135</v>
      </c>
      <c r="C14" s="150" t="s">
        <v>32</v>
      </c>
      <c r="D14" s="80" t="s">
        <v>13</v>
      </c>
      <c r="E14" s="149" t="s">
        <v>136</v>
      </c>
      <c r="F14" s="15">
        <v>7673955.0800000001</v>
      </c>
      <c r="G14" s="15">
        <v>489826.92</v>
      </c>
      <c r="H14" s="103"/>
      <c r="I14" s="346"/>
      <c r="J14" s="137" t="s">
        <v>114</v>
      </c>
      <c r="K14" s="42" t="s">
        <v>211</v>
      </c>
    </row>
    <row r="15" spans="1:11" ht="82.5" customHeight="1" outlineLevel="1" thickBot="1" x14ac:dyDescent="0.3">
      <c r="A15" s="133">
        <v>6</v>
      </c>
      <c r="B15" s="26" t="s">
        <v>137</v>
      </c>
      <c r="C15" s="150" t="s">
        <v>32</v>
      </c>
      <c r="D15" s="80" t="s">
        <v>13</v>
      </c>
      <c r="E15" s="149" t="s">
        <v>138</v>
      </c>
      <c r="F15" s="15">
        <v>39937557.219999999</v>
      </c>
      <c r="G15" s="15">
        <v>2549205.7799999998</v>
      </c>
      <c r="H15" s="103"/>
      <c r="I15" s="346"/>
      <c r="J15" s="137" t="s">
        <v>114</v>
      </c>
      <c r="K15" s="42" t="s">
        <v>212</v>
      </c>
    </row>
    <row r="16" spans="1:11" ht="68.25" customHeight="1" outlineLevel="1" thickBot="1" x14ac:dyDescent="0.3">
      <c r="A16" s="133">
        <v>7</v>
      </c>
      <c r="B16" s="26" t="s">
        <v>147</v>
      </c>
      <c r="C16" s="149" t="s">
        <v>32</v>
      </c>
      <c r="D16" s="80" t="s">
        <v>13</v>
      </c>
      <c r="E16" s="149" t="s">
        <v>158</v>
      </c>
      <c r="F16" s="15">
        <v>2329946.65</v>
      </c>
      <c r="G16" s="15">
        <f>2478666.65-F16</f>
        <v>148720</v>
      </c>
      <c r="H16" s="103"/>
      <c r="I16" s="346"/>
      <c r="J16" s="137" t="s">
        <v>114</v>
      </c>
      <c r="K16" s="43" t="s">
        <v>233</v>
      </c>
    </row>
    <row r="17" spans="1:14" ht="87.75" customHeight="1" outlineLevel="1" thickBot="1" x14ac:dyDescent="0.3">
      <c r="A17" s="133">
        <v>8</v>
      </c>
      <c r="B17" s="78" t="s">
        <v>237</v>
      </c>
      <c r="C17" s="151" t="s">
        <v>12</v>
      </c>
      <c r="D17" s="78" t="s">
        <v>239</v>
      </c>
      <c r="E17" s="152" t="s">
        <v>170</v>
      </c>
      <c r="F17" s="25">
        <v>7183356.3600000003</v>
      </c>
      <c r="G17" s="25">
        <f>7641868.47-F17</f>
        <v>458512.1099999994</v>
      </c>
      <c r="H17" s="243"/>
      <c r="I17" s="346"/>
      <c r="J17" s="137" t="s">
        <v>114</v>
      </c>
      <c r="K17" s="41" t="s">
        <v>235</v>
      </c>
    </row>
    <row r="18" spans="1:14" ht="105.75" customHeight="1" outlineLevel="1" thickBot="1" x14ac:dyDescent="0.3">
      <c r="A18" s="133">
        <v>9</v>
      </c>
      <c r="B18" s="78" t="s">
        <v>301</v>
      </c>
      <c r="C18" s="151" t="s">
        <v>12</v>
      </c>
      <c r="D18" s="97" t="s">
        <v>13</v>
      </c>
      <c r="E18" s="152" t="s">
        <v>169</v>
      </c>
      <c r="F18" s="25">
        <v>9115793.6300000008</v>
      </c>
      <c r="G18" s="25">
        <f>9697652.8-F18</f>
        <v>581859.16999999993</v>
      </c>
      <c r="H18" s="243"/>
      <c r="I18" s="346"/>
      <c r="J18" s="153" t="s">
        <v>302</v>
      </c>
      <c r="K18" s="41" t="s">
        <v>213</v>
      </c>
    </row>
    <row r="19" spans="1:14" ht="66" customHeight="1" outlineLevel="1" thickBot="1" x14ac:dyDescent="0.3">
      <c r="A19" s="133">
        <v>10</v>
      </c>
      <c r="B19" s="78" t="s">
        <v>175</v>
      </c>
      <c r="C19" s="151" t="s">
        <v>12</v>
      </c>
      <c r="D19" s="97" t="s">
        <v>13</v>
      </c>
      <c r="E19" s="152" t="s">
        <v>168</v>
      </c>
      <c r="F19" s="25">
        <v>25569713.899999999</v>
      </c>
      <c r="G19" s="25">
        <f>27201823.3-F19</f>
        <v>1632109.4000000022</v>
      </c>
      <c r="H19" s="243"/>
      <c r="I19" s="346"/>
      <c r="J19" s="137" t="s">
        <v>114</v>
      </c>
      <c r="K19" s="41" t="s">
        <v>232</v>
      </c>
    </row>
    <row r="20" spans="1:14" ht="74.25" customHeight="1" outlineLevel="1" thickBot="1" x14ac:dyDescent="0.3">
      <c r="A20" s="133">
        <v>11</v>
      </c>
      <c r="B20" s="78" t="s">
        <v>173</v>
      </c>
      <c r="C20" s="151" t="s">
        <v>12</v>
      </c>
      <c r="D20" s="97" t="s">
        <v>13</v>
      </c>
      <c r="E20" s="152" t="s">
        <v>174</v>
      </c>
      <c r="F20" s="25">
        <v>2147750.88</v>
      </c>
      <c r="G20" s="25">
        <f>2284841.36-F20</f>
        <v>137090.47999999998</v>
      </c>
      <c r="H20" s="243"/>
      <c r="I20" s="347"/>
      <c r="J20" s="137" t="s">
        <v>114</v>
      </c>
      <c r="K20" s="42" t="s">
        <v>214</v>
      </c>
    </row>
    <row r="21" spans="1:14" ht="119.25" customHeight="1" outlineLevel="1" thickBot="1" x14ac:dyDescent="0.3">
      <c r="A21" s="133">
        <v>12</v>
      </c>
      <c r="B21" s="79" t="s">
        <v>141</v>
      </c>
      <c r="C21" s="149" t="s">
        <v>32</v>
      </c>
      <c r="D21" s="80" t="s">
        <v>13</v>
      </c>
      <c r="E21" s="149" t="s">
        <v>142</v>
      </c>
      <c r="F21" s="15">
        <v>4182622.75</v>
      </c>
      <c r="G21" s="15">
        <f>4449598.67-F21</f>
        <v>266975.91999999993</v>
      </c>
      <c r="H21" s="13"/>
      <c r="I21" s="394" t="s">
        <v>186</v>
      </c>
      <c r="J21" s="137" t="s">
        <v>114</v>
      </c>
      <c r="K21" s="396" t="s">
        <v>215</v>
      </c>
    </row>
    <row r="22" spans="1:14" ht="64.5" customHeight="1" outlineLevel="1" thickBot="1" x14ac:dyDescent="0.3">
      <c r="A22" s="133">
        <v>13</v>
      </c>
      <c r="B22" s="26" t="s">
        <v>145</v>
      </c>
      <c r="C22" s="149" t="s">
        <v>32</v>
      </c>
      <c r="D22" s="80" t="s">
        <v>13</v>
      </c>
      <c r="E22" s="149" t="s">
        <v>146</v>
      </c>
      <c r="F22" s="15">
        <v>908467.57</v>
      </c>
      <c r="G22" s="15">
        <f>966454.86-F22</f>
        <v>57987.290000000037</v>
      </c>
      <c r="H22" s="236"/>
      <c r="I22" s="395"/>
      <c r="J22" s="137" t="s">
        <v>114</v>
      </c>
      <c r="K22" s="397"/>
    </row>
    <row r="23" spans="1:14" ht="66" customHeight="1" outlineLevel="1" thickBot="1" x14ac:dyDescent="0.3">
      <c r="A23" s="133">
        <v>14</v>
      </c>
      <c r="B23" s="80" t="s">
        <v>124</v>
      </c>
      <c r="C23" s="150" t="s">
        <v>32</v>
      </c>
      <c r="D23" s="80" t="s">
        <v>116</v>
      </c>
      <c r="E23" s="149" t="s">
        <v>125</v>
      </c>
      <c r="F23" s="15">
        <v>794115.06</v>
      </c>
      <c r="G23" s="15">
        <v>50688.19</v>
      </c>
      <c r="H23" s="15"/>
      <c r="I23" s="154" t="s">
        <v>42</v>
      </c>
      <c r="J23" s="137" t="s">
        <v>114</v>
      </c>
      <c r="K23" s="41" t="s">
        <v>238</v>
      </c>
    </row>
    <row r="24" spans="1:14" ht="76.5" customHeight="1" outlineLevel="1" thickBot="1" x14ac:dyDescent="0.3">
      <c r="A24" s="133">
        <v>15</v>
      </c>
      <c r="B24" s="78" t="s">
        <v>126</v>
      </c>
      <c r="C24" s="151" t="s">
        <v>32</v>
      </c>
      <c r="D24" s="80" t="s">
        <v>116</v>
      </c>
      <c r="E24" s="152" t="s">
        <v>127</v>
      </c>
      <c r="F24" s="15">
        <v>33638968.789999999</v>
      </c>
      <c r="G24" s="15">
        <v>2147168.2200000002</v>
      </c>
      <c r="H24" s="103"/>
      <c r="I24" s="381" t="s">
        <v>348</v>
      </c>
      <c r="J24" s="137" t="s">
        <v>114</v>
      </c>
      <c r="K24" s="41" t="s">
        <v>234</v>
      </c>
    </row>
    <row r="25" spans="1:14" ht="75.75" customHeight="1" outlineLevel="1" thickBot="1" x14ac:dyDescent="0.3">
      <c r="A25" s="133">
        <v>16</v>
      </c>
      <c r="B25" s="78" t="s">
        <v>128</v>
      </c>
      <c r="C25" s="151" t="s">
        <v>32</v>
      </c>
      <c r="D25" s="80" t="s">
        <v>116</v>
      </c>
      <c r="E25" s="152" t="s">
        <v>129</v>
      </c>
      <c r="F25" s="15">
        <v>127007535.42</v>
      </c>
      <c r="G25" s="15">
        <v>8106803.96</v>
      </c>
      <c r="H25" s="103"/>
      <c r="I25" s="381"/>
      <c r="J25" s="137" t="s">
        <v>114</v>
      </c>
      <c r="K25" s="41" t="s">
        <v>216</v>
      </c>
    </row>
    <row r="26" spans="1:14" ht="79.5" customHeight="1" outlineLevel="1" thickBot="1" x14ac:dyDescent="0.3">
      <c r="A26" s="133">
        <v>17</v>
      </c>
      <c r="B26" s="78" t="s">
        <v>130</v>
      </c>
      <c r="C26" s="151" t="s">
        <v>32</v>
      </c>
      <c r="D26" s="80" t="s">
        <v>116</v>
      </c>
      <c r="E26" s="152" t="s">
        <v>131</v>
      </c>
      <c r="F26" s="15">
        <v>3285416.43</v>
      </c>
      <c r="G26" s="15">
        <v>209707.43</v>
      </c>
      <c r="H26" s="103"/>
      <c r="I26" s="381"/>
      <c r="J26" s="137" t="s">
        <v>114</v>
      </c>
      <c r="K26" s="41" t="s">
        <v>217</v>
      </c>
    </row>
    <row r="27" spans="1:14" ht="87" customHeight="1" outlineLevel="1" thickBot="1" x14ac:dyDescent="0.3">
      <c r="A27" s="133">
        <v>18</v>
      </c>
      <c r="B27" s="80" t="s">
        <v>132</v>
      </c>
      <c r="C27" s="150" t="s">
        <v>32</v>
      </c>
      <c r="D27" s="80" t="s">
        <v>116</v>
      </c>
      <c r="E27" s="149" t="s">
        <v>133</v>
      </c>
      <c r="F27" s="15">
        <v>1813185.43</v>
      </c>
      <c r="G27" s="15">
        <v>115735.24</v>
      </c>
      <c r="H27" s="236"/>
      <c r="I27" s="378"/>
      <c r="J27" s="137" t="s">
        <v>114</v>
      </c>
      <c r="K27" s="123" t="s">
        <v>218</v>
      </c>
    </row>
    <row r="28" spans="1:14" ht="245.25" customHeight="1" outlineLevel="1" thickBot="1" x14ac:dyDescent="0.3">
      <c r="A28" s="133">
        <v>19</v>
      </c>
      <c r="B28" s="78" t="s">
        <v>90</v>
      </c>
      <c r="C28" s="151" t="s">
        <v>91</v>
      </c>
      <c r="D28" s="78" t="s">
        <v>13</v>
      </c>
      <c r="E28" s="152" t="s">
        <v>92</v>
      </c>
      <c r="F28" s="15">
        <v>69489378.650000006</v>
      </c>
      <c r="G28" s="15">
        <v>435492.25</v>
      </c>
      <c r="H28" s="13"/>
      <c r="I28" s="155" t="s">
        <v>349</v>
      </c>
      <c r="J28" s="137" t="s">
        <v>114</v>
      </c>
      <c r="K28" s="52" t="s">
        <v>219</v>
      </c>
    </row>
    <row r="29" spans="1:14" ht="83.25" customHeight="1" outlineLevel="1" thickBot="1" x14ac:dyDescent="0.3">
      <c r="A29" s="133">
        <v>20</v>
      </c>
      <c r="B29" s="78" t="s">
        <v>82</v>
      </c>
      <c r="C29" s="151" t="s">
        <v>12</v>
      </c>
      <c r="D29" s="78" t="s">
        <v>13</v>
      </c>
      <c r="E29" s="155" t="s">
        <v>83</v>
      </c>
      <c r="F29" s="13">
        <v>48351386.710000001</v>
      </c>
      <c r="G29" s="13">
        <v>2996258.73</v>
      </c>
      <c r="H29" s="13"/>
      <c r="I29" s="155" t="s">
        <v>14</v>
      </c>
      <c r="J29" s="137" t="s">
        <v>114</v>
      </c>
      <c r="K29" s="42" t="s">
        <v>240</v>
      </c>
    </row>
    <row r="30" spans="1:14" ht="57" customHeight="1" outlineLevel="1" thickBot="1" x14ac:dyDescent="0.3">
      <c r="A30" s="133">
        <v>21</v>
      </c>
      <c r="B30" s="81" t="s">
        <v>115</v>
      </c>
      <c r="C30" s="156" t="s">
        <v>32</v>
      </c>
      <c r="D30" s="157" t="s">
        <v>116</v>
      </c>
      <c r="E30" s="158" t="s">
        <v>117</v>
      </c>
      <c r="F30" s="13">
        <v>3733161.98</v>
      </c>
      <c r="G30" s="13">
        <v>238286.94</v>
      </c>
      <c r="H30" s="13"/>
      <c r="I30" s="137" t="s">
        <v>39</v>
      </c>
      <c r="J30" s="137" t="s">
        <v>114</v>
      </c>
      <c r="K30" s="123" t="s">
        <v>241</v>
      </c>
    </row>
    <row r="31" spans="1:14" ht="84.75" customHeight="1" outlineLevel="1" thickBot="1" x14ac:dyDescent="0.3">
      <c r="A31" s="133">
        <v>22</v>
      </c>
      <c r="B31" s="82" t="s">
        <v>111</v>
      </c>
      <c r="C31" s="159" t="s">
        <v>32</v>
      </c>
      <c r="D31" s="82" t="s">
        <v>30</v>
      </c>
      <c r="E31" s="160" t="s">
        <v>112</v>
      </c>
      <c r="F31" s="13">
        <v>8299419.7300000004</v>
      </c>
      <c r="G31" s="13">
        <v>629750.19999999995</v>
      </c>
      <c r="H31" s="13"/>
      <c r="I31" s="155" t="s">
        <v>113</v>
      </c>
      <c r="J31" s="137" t="s">
        <v>114</v>
      </c>
      <c r="K31" s="124" t="s">
        <v>220</v>
      </c>
    </row>
    <row r="32" spans="1:14" ht="49.5" customHeight="1" outlineLevel="1" x14ac:dyDescent="0.25">
      <c r="A32" s="133">
        <v>23</v>
      </c>
      <c r="B32" s="83" t="s">
        <v>99</v>
      </c>
      <c r="C32" s="134" t="s">
        <v>12</v>
      </c>
      <c r="D32" s="97" t="s">
        <v>13</v>
      </c>
      <c r="E32" s="1" t="s">
        <v>100</v>
      </c>
      <c r="F32" s="12">
        <v>3144019.13</v>
      </c>
      <c r="G32" s="12"/>
      <c r="H32" s="12"/>
      <c r="I32" s="356" t="s">
        <v>101</v>
      </c>
      <c r="J32" s="137" t="s">
        <v>114</v>
      </c>
      <c r="K32" s="389" t="s">
        <v>221</v>
      </c>
      <c r="N32" s="161"/>
    </row>
    <row r="33" spans="1:11" ht="30" customHeight="1" outlineLevel="1" x14ac:dyDescent="0.25">
      <c r="A33" s="138"/>
      <c r="B33" s="84" t="s">
        <v>51</v>
      </c>
      <c r="C33" s="139"/>
      <c r="D33" s="140"/>
      <c r="E33" s="361" t="s">
        <v>102</v>
      </c>
      <c r="F33" s="20"/>
      <c r="G33" s="20"/>
      <c r="H33" s="20"/>
      <c r="I33" s="350"/>
      <c r="J33" s="141"/>
      <c r="K33" s="390"/>
    </row>
    <row r="34" spans="1:11" ht="34.5" customHeight="1" outlineLevel="1" thickBot="1" x14ac:dyDescent="0.3">
      <c r="A34" s="138"/>
      <c r="B34" s="84" t="s">
        <v>53</v>
      </c>
      <c r="C34" s="139"/>
      <c r="D34" s="140"/>
      <c r="E34" s="361"/>
      <c r="F34" s="20"/>
      <c r="G34" s="20"/>
      <c r="H34" s="20"/>
      <c r="I34" s="27"/>
      <c r="J34" s="141"/>
      <c r="K34" s="391"/>
    </row>
    <row r="35" spans="1:11" ht="165" customHeight="1" outlineLevel="1" thickBot="1" x14ac:dyDescent="0.3">
      <c r="A35" s="133">
        <v>24</v>
      </c>
      <c r="B35" s="78" t="s">
        <v>121</v>
      </c>
      <c r="C35" s="151" t="s">
        <v>122</v>
      </c>
      <c r="D35" s="78" t="s">
        <v>30</v>
      </c>
      <c r="E35" s="152" t="s">
        <v>123</v>
      </c>
      <c r="F35" s="15">
        <v>18236000</v>
      </c>
      <c r="G35" s="15">
        <v>1164000</v>
      </c>
      <c r="H35" s="13"/>
      <c r="I35" s="162" t="s">
        <v>171</v>
      </c>
      <c r="J35" s="137" t="s">
        <v>114</v>
      </c>
      <c r="K35" s="35"/>
    </row>
    <row r="36" spans="1:11" ht="84" customHeight="1" outlineLevel="1" thickBot="1" x14ac:dyDescent="0.3">
      <c r="A36" s="133">
        <v>25</v>
      </c>
      <c r="B36" s="78" t="s">
        <v>255</v>
      </c>
      <c r="C36" s="151" t="s">
        <v>12</v>
      </c>
      <c r="D36" s="163" t="s">
        <v>13</v>
      </c>
      <c r="E36" s="152" t="s">
        <v>242</v>
      </c>
      <c r="F36" s="25">
        <v>2737632.55</v>
      </c>
      <c r="G36" s="25">
        <f>2912375.05-F36</f>
        <v>174742.5</v>
      </c>
      <c r="H36" s="25"/>
      <c r="I36" s="398" t="s">
        <v>292</v>
      </c>
      <c r="J36" s="137" t="s">
        <v>114</v>
      </c>
      <c r="K36" s="51"/>
    </row>
    <row r="37" spans="1:11" ht="54" customHeight="1" outlineLevel="1" thickBot="1" x14ac:dyDescent="0.3">
      <c r="A37" s="133">
        <v>26</v>
      </c>
      <c r="B37" s="78" t="s">
        <v>256</v>
      </c>
      <c r="C37" s="151" t="s">
        <v>12</v>
      </c>
      <c r="D37" s="163" t="s">
        <v>13</v>
      </c>
      <c r="E37" s="152" t="s">
        <v>246</v>
      </c>
      <c r="F37" s="13">
        <v>5792790.5300000003</v>
      </c>
      <c r="G37" s="13">
        <f>6162543.11-F37</f>
        <v>369752.58000000007</v>
      </c>
      <c r="H37" s="103"/>
      <c r="I37" s="399"/>
      <c r="J37" s="137" t="s">
        <v>114</v>
      </c>
      <c r="K37" s="164"/>
    </row>
    <row r="38" spans="1:11" ht="92.25" customHeight="1" outlineLevel="1" thickBot="1" x14ac:dyDescent="0.3">
      <c r="A38" s="133">
        <v>27</v>
      </c>
      <c r="B38" s="78" t="s">
        <v>253</v>
      </c>
      <c r="C38" s="152" t="s">
        <v>12</v>
      </c>
      <c r="D38" s="165" t="s">
        <v>13</v>
      </c>
      <c r="E38" s="152" t="s">
        <v>254</v>
      </c>
      <c r="F38" s="13">
        <v>644784.04</v>
      </c>
      <c r="G38" s="13">
        <f>685940.46-F38</f>
        <v>41156.419999999925</v>
      </c>
      <c r="H38" s="103"/>
      <c r="I38" s="400"/>
      <c r="J38" s="137" t="s">
        <v>114</v>
      </c>
      <c r="K38" s="166"/>
    </row>
    <row r="39" spans="1:11" ht="103.5" customHeight="1" outlineLevel="1" thickBot="1" x14ac:dyDescent="0.3">
      <c r="A39" s="133">
        <v>28</v>
      </c>
      <c r="B39" s="26" t="s">
        <v>281</v>
      </c>
      <c r="C39" s="149" t="s">
        <v>12</v>
      </c>
      <c r="D39" s="163" t="s">
        <v>13</v>
      </c>
      <c r="E39" s="152" t="s">
        <v>280</v>
      </c>
      <c r="F39" s="15">
        <v>5738076.8899999997</v>
      </c>
      <c r="G39" s="15">
        <f>6104337.11-F39</f>
        <v>366260.22000000067</v>
      </c>
      <c r="H39" s="13"/>
      <c r="I39" s="348" t="s">
        <v>292</v>
      </c>
      <c r="J39" s="137" t="s">
        <v>114</v>
      </c>
      <c r="K39" s="167"/>
    </row>
    <row r="40" spans="1:11" ht="66.75" customHeight="1" outlineLevel="1" thickBot="1" x14ac:dyDescent="0.3">
      <c r="A40" s="133">
        <v>29</v>
      </c>
      <c r="B40" s="78" t="s">
        <v>284</v>
      </c>
      <c r="C40" s="149" t="s">
        <v>12</v>
      </c>
      <c r="D40" s="163" t="s">
        <v>13</v>
      </c>
      <c r="E40" s="152" t="s">
        <v>285</v>
      </c>
      <c r="F40" s="25">
        <v>1018638.29</v>
      </c>
      <c r="G40" s="25">
        <f>1083657.76-F40</f>
        <v>65019.469999999972</v>
      </c>
      <c r="H40" s="243"/>
      <c r="I40" s="349"/>
      <c r="J40" s="137" t="s">
        <v>114</v>
      </c>
      <c r="K40" s="168"/>
    </row>
    <row r="41" spans="1:11" ht="87" customHeight="1" outlineLevel="1" thickBot="1" x14ac:dyDescent="0.3">
      <c r="A41" s="133">
        <v>30</v>
      </c>
      <c r="B41" s="78" t="s">
        <v>312</v>
      </c>
      <c r="C41" s="151" t="s">
        <v>12</v>
      </c>
      <c r="D41" s="163" t="s">
        <v>13</v>
      </c>
      <c r="E41" s="152" t="s">
        <v>304</v>
      </c>
      <c r="F41" s="25">
        <v>1791503.44</v>
      </c>
      <c r="G41" s="25">
        <f>1905854.72-F41</f>
        <v>114351.28000000003</v>
      </c>
      <c r="H41" s="25"/>
      <c r="I41" s="169" t="s">
        <v>189</v>
      </c>
      <c r="J41" s="169"/>
      <c r="K41" s="51"/>
    </row>
    <row r="42" spans="1:11" ht="111.75" customHeight="1" outlineLevel="1" thickBot="1" x14ac:dyDescent="0.3">
      <c r="A42" s="133">
        <v>31</v>
      </c>
      <c r="B42" s="78" t="s">
        <v>311</v>
      </c>
      <c r="C42" s="151" t="s">
        <v>12</v>
      </c>
      <c r="D42" s="163" t="s">
        <v>13</v>
      </c>
      <c r="E42" s="152" t="s">
        <v>305</v>
      </c>
      <c r="F42" s="25">
        <v>3584123.12</v>
      </c>
      <c r="G42" s="25">
        <f>3812896.93-F42</f>
        <v>228773.81000000006</v>
      </c>
      <c r="H42" s="25"/>
      <c r="I42" s="169" t="s">
        <v>189</v>
      </c>
      <c r="J42" s="169"/>
      <c r="K42" s="51"/>
    </row>
    <row r="43" spans="1:11" ht="66.75" customHeight="1" outlineLevel="1" thickBot="1" x14ac:dyDescent="0.3">
      <c r="A43" s="133">
        <v>32</v>
      </c>
      <c r="B43" s="78" t="s">
        <v>322</v>
      </c>
      <c r="C43" s="151" t="s">
        <v>12</v>
      </c>
      <c r="D43" s="163" t="s">
        <v>13</v>
      </c>
      <c r="E43" s="152" t="s">
        <v>321</v>
      </c>
      <c r="F43" s="25">
        <v>367627.96</v>
      </c>
      <c r="G43" s="25">
        <f>391093.57-F43</f>
        <v>23465.609999999986</v>
      </c>
      <c r="H43" s="25"/>
      <c r="I43" s="169" t="s">
        <v>189</v>
      </c>
      <c r="J43" s="169"/>
      <c r="K43" s="51"/>
    </row>
    <row r="44" spans="1:11" ht="27" customHeight="1" thickBot="1" x14ac:dyDescent="0.3">
      <c r="A44" s="133"/>
      <c r="B44" s="75"/>
      <c r="C44" s="127"/>
      <c r="D44" s="75"/>
      <c r="E44" s="9" t="s">
        <v>258</v>
      </c>
      <c r="F44" s="170">
        <f>F11+F8+F12+F21+F13+F22+F16+F14+F15+F23+F24++F25+F26+F27+F28+F30+F31+F32+F29+F35+F19++F18+F17+F20+F36+F37+F38+F39+F40+F41+F42+F43</f>
        <v>445852525.80000001</v>
      </c>
      <c r="G44" s="170">
        <f>G11+G8+G12+G21+G13+G22+G16+G14+G15+G23+G24++G25+G26+G27+G28+G30+G31+G32+G29+G35+G19++G18+G17+G20+G36+G37+G38+G39+G40+G41+G42+G43</f>
        <v>24267929.752127659</v>
      </c>
      <c r="H44" s="170"/>
      <c r="I44" s="171"/>
      <c r="J44" s="172"/>
      <c r="K44" s="35"/>
    </row>
    <row r="45" spans="1:11" ht="34.5" customHeight="1" thickBot="1" x14ac:dyDescent="0.3">
      <c r="A45" s="417" t="s">
        <v>152</v>
      </c>
      <c r="B45" s="418"/>
      <c r="C45" s="418"/>
      <c r="D45" s="418"/>
      <c r="E45" s="418"/>
      <c r="F45" s="418"/>
      <c r="G45" s="418"/>
      <c r="H45" s="418"/>
      <c r="I45" s="418"/>
      <c r="J45" s="419"/>
      <c r="K45" s="35"/>
    </row>
    <row r="46" spans="1:11" ht="68.25" customHeight="1" outlineLevel="1" x14ac:dyDescent="0.25">
      <c r="A46" s="173">
        <v>1</v>
      </c>
      <c r="B46" s="85" t="s">
        <v>15</v>
      </c>
      <c r="C46" s="174" t="s">
        <v>16</v>
      </c>
      <c r="D46" s="76" t="s">
        <v>13</v>
      </c>
      <c r="E46" s="175" t="s">
        <v>257</v>
      </c>
      <c r="F46" s="19">
        <f>SUM(F47:F48)</f>
        <v>81339518</v>
      </c>
      <c r="G46" s="176"/>
      <c r="H46" s="176"/>
      <c r="I46" s="176" t="s">
        <v>17</v>
      </c>
      <c r="J46" s="28"/>
      <c r="K46" s="392" t="s">
        <v>224</v>
      </c>
    </row>
    <row r="47" spans="1:11" ht="63" outlineLevel="1" x14ac:dyDescent="0.25">
      <c r="A47" s="173"/>
      <c r="B47" s="86" t="s">
        <v>18</v>
      </c>
      <c r="C47" s="174"/>
      <c r="D47" s="76"/>
      <c r="E47" s="175" t="s">
        <v>19</v>
      </c>
      <c r="F47" s="177">
        <v>14595836</v>
      </c>
      <c r="G47" s="176"/>
      <c r="H47" s="176"/>
      <c r="I47" s="178" t="s">
        <v>20</v>
      </c>
      <c r="J47" s="28" t="s">
        <v>286</v>
      </c>
      <c r="K47" s="393"/>
    </row>
    <row r="48" spans="1:11" ht="78.75" customHeight="1" outlineLevel="1" thickBot="1" x14ac:dyDescent="0.3">
      <c r="A48" s="179"/>
      <c r="B48" s="87"/>
      <c r="C48" s="180"/>
      <c r="D48" s="77"/>
      <c r="E48" s="181" t="s">
        <v>21</v>
      </c>
      <c r="F48" s="182">
        <v>66743682</v>
      </c>
      <c r="G48" s="183"/>
      <c r="H48" s="183"/>
      <c r="I48" s="27" t="s">
        <v>22</v>
      </c>
      <c r="J48" s="28" t="s">
        <v>39</v>
      </c>
      <c r="K48" s="393"/>
    </row>
    <row r="49" spans="1:11" ht="49.5" customHeight="1" outlineLevel="1" x14ac:dyDescent="0.25">
      <c r="A49" s="133">
        <v>2</v>
      </c>
      <c r="B49" s="78" t="s">
        <v>103</v>
      </c>
      <c r="C49" s="151" t="s">
        <v>16</v>
      </c>
      <c r="D49" s="165" t="s">
        <v>13</v>
      </c>
      <c r="E49" s="151" t="s">
        <v>104</v>
      </c>
      <c r="F49" s="12">
        <v>7593700</v>
      </c>
      <c r="G49" s="121"/>
      <c r="H49" s="263"/>
      <c r="I49" s="120" t="s">
        <v>42</v>
      </c>
      <c r="J49" s="171" t="s">
        <v>105</v>
      </c>
      <c r="K49" s="362"/>
    </row>
    <row r="50" spans="1:11" ht="77.25" customHeight="1" outlineLevel="1" x14ac:dyDescent="0.25">
      <c r="A50" s="138"/>
      <c r="B50" s="88" t="s">
        <v>178</v>
      </c>
      <c r="C50" s="184"/>
      <c r="D50" s="185"/>
      <c r="E50" s="186" t="s">
        <v>350</v>
      </c>
      <c r="F50" s="20"/>
      <c r="G50" s="17"/>
      <c r="H50" s="331"/>
      <c r="J50" s="187"/>
      <c r="K50" s="363"/>
    </row>
    <row r="51" spans="1:11" ht="46.5" customHeight="1" outlineLevel="1" thickBot="1" x14ac:dyDescent="0.3">
      <c r="A51" s="142"/>
      <c r="B51" s="92" t="s">
        <v>308</v>
      </c>
      <c r="C51" s="188" t="s">
        <v>16</v>
      </c>
      <c r="D51" s="189" t="s">
        <v>30</v>
      </c>
      <c r="E51" s="190" t="s">
        <v>351</v>
      </c>
      <c r="F51" s="191">
        <v>8076790</v>
      </c>
      <c r="G51" s="191"/>
      <c r="H51" s="212"/>
      <c r="I51" s="192"/>
      <c r="J51" s="193" t="s">
        <v>39</v>
      </c>
      <c r="K51" s="58"/>
    </row>
    <row r="52" spans="1:11" ht="84.75" customHeight="1" outlineLevel="1" x14ac:dyDescent="0.25">
      <c r="A52" s="138">
        <v>3</v>
      </c>
      <c r="B52" s="76" t="s">
        <v>93</v>
      </c>
      <c r="C52" s="194" t="s">
        <v>71</v>
      </c>
      <c r="D52" s="195" t="s">
        <v>13</v>
      </c>
      <c r="E52" s="423" t="s">
        <v>94</v>
      </c>
      <c r="F52" s="103">
        <v>22089535.530000001</v>
      </c>
      <c r="G52" s="196"/>
      <c r="H52" s="196"/>
      <c r="I52" s="424" t="s">
        <v>95</v>
      </c>
      <c r="J52" s="197" t="s">
        <v>96</v>
      </c>
      <c r="K52" s="363"/>
    </row>
    <row r="53" spans="1:11" ht="56.25" customHeight="1" outlineLevel="1" x14ac:dyDescent="0.25">
      <c r="A53" s="138"/>
      <c r="B53" s="76" t="s">
        <v>97</v>
      </c>
      <c r="C53" s="194"/>
      <c r="D53" s="195"/>
      <c r="E53" s="423"/>
      <c r="F53" s="17"/>
      <c r="G53" s="196"/>
      <c r="H53" s="196"/>
      <c r="I53" s="424"/>
      <c r="J53" s="198"/>
      <c r="K53" s="363"/>
    </row>
    <row r="54" spans="1:11" ht="56.25" customHeight="1" outlineLevel="1" thickBot="1" x14ac:dyDescent="0.3">
      <c r="A54" s="138"/>
      <c r="B54" s="76" t="s">
        <v>98</v>
      </c>
      <c r="C54" s="194"/>
      <c r="D54" s="195"/>
      <c r="E54" s="423"/>
      <c r="F54" s="17"/>
      <c r="G54" s="196"/>
      <c r="H54" s="196"/>
      <c r="I54" s="424"/>
      <c r="J54" s="197" t="s">
        <v>114</v>
      </c>
      <c r="K54" s="371"/>
    </row>
    <row r="55" spans="1:11" ht="99.75" customHeight="1" outlineLevel="1" thickBot="1" x14ac:dyDescent="0.3">
      <c r="A55" s="199">
        <v>4</v>
      </c>
      <c r="B55" s="80" t="s">
        <v>78</v>
      </c>
      <c r="C55" s="150" t="s">
        <v>29</v>
      </c>
      <c r="D55" s="80" t="s">
        <v>79</v>
      </c>
      <c r="E55" s="149" t="s">
        <v>80</v>
      </c>
      <c r="F55" s="15">
        <v>6600000</v>
      </c>
      <c r="G55" s="64"/>
      <c r="H55" s="64"/>
      <c r="I55" s="200" t="s">
        <v>81</v>
      </c>
      <c r="J55" s="137" t="s">
        <v>114</v>
      </c>
      <c r="K55" s="35"/>
    </row>
    <row r="56" spans="1:11" ht="81.75" customHeight="1" outlineLevel="1" x14ac:dyDescent="0.25">
      <c r="A56" s="133">
        <v>5</v>
      </c>
      <c r="B56" s="89" t="s">
        <v>54</v>
      </c>
      <c r="C56" s="134" t="s">
        <v>16</v>
      </c>
      <c r="D56" s="201" t="s">
        <v>30</v>
      </c>
      <c r="E56" s="356" t="s">
        <v>55</v>
      </c>
      <c r="F56" s="18">
        <v>8000000</v>
      </c>
      <c r="G56" s="202"/>
      <c r="H56" s="271"/>
      <c r="I56" s="203" t="s">
        <v>56</v>
      </c>
      <c r="J56" s="1" t="s">
        <v>57</v>
      </c>
      <c r="K56" s="340" t="s">
        <v>225</v>
      </c>
    </row>
    <row r="57" spans="1:11" ht="61.5" customHeight="1" outlineLevel="1" x14ac:dyDescent="0.25">
      <c r="A57" s="138"/>
      <c r="B57" s="90" t="s">
        <v>58</v>
      </c>
      <c r="C57" s="139"/>
      <c r="D57" s="204"/>
      <c r="E57" s="350"/>
      <c r="F57" s="205"/>
      <c r="G57" s="206"/>
      <c r="H57" s="205"/>
      <c r="I57" s="357" t="s">
        <v>59</v>
      </c>
      <c r="J57" s="358" t="s">
        <v>60</v>
      </c>
      <c r="K57" s="341"/>
    </row>
    <row r="58" spans="1:11" ht="71.25" customHeight="1" outlineLevel="1" x14ac:dyDescent="0.25">
      <c r="A58" s="138"/>
      <c r="B58" s="90" t="s">
        <v>61</v>
      </c>
      <c r="C58" s="139"/>
      <c r="D58" s="204"/>
      <c r="E58" s="350"/>
      <c r="F58" s="205"/>
      <c r="G58" s="206"/>
      <c r="H58" s="205"/>
      <c r="I58" s="357"/>
      <c r="J58" s="358"/>
      <c r="K58" s="341"/>
    </row>
    <row r="59" spans="1:11" ht="67.5" customHeight="1" outlineLevel="1" thickBot="1" x14ac:dyDescent="0.3">
      <c r="A59" s="142"/>
      <c r="B59" s="111" t="s">
        <v>323</v>
      </c>
      <c r="C59" s="143"/>
      <c r="D59" s="189"/>
      <c r="E59" s="207" t="s">
        <v>324</v>
      </c>
      <c r="F59" s="188"/>
      <c r="G59" s="208"/>
      <c r="H59" s="206"/>
      <c r="I59" s="209" t="s">
        <v>330</v>
      </c>
      <c r="J59" s="193"/>
      <c r="K59" s="70"/>
    </row>
    <row r="60" spans="1:11" ht="110.25" customHeight="1" outlineLevel="1" thickBot="1" x14ac:dyDescent="0.3">
      <c r="A60" s="3">
        <v>6</v>
      </c>
      <c r="B60" s="61" t="s">
        <v>248</v>
      </c>
      <c r="C60" s="210" t="s">
        <v>16</v>
      </c>
      <c r="D60" s="211" t="s">
        <v>249</v>
      </c>
      <c r="E60" s="190" t="s">
        <v>247</v>
      </c>
      <c r="F60" s="212">
        <v>7018900</v>
      </c>
      <c r="G60" s="191">
        <f>7466899.89-F60</f>
        <v>447999.88999999966</v>
      </c>
      <c r="H60" s="20"/>
      <c r="I60" s="213"/>
      <c r="J60" s="45" t="s">
        <v>347</v>
      </c>
      <c r="K60" s="47"/>
    </row>
    <row r="61" spans="1:11" ht="108.75" customHeight="1" outlineLevel="1" thickBot="1" x14ac:dyDescent="0.3">
      <c r="A61" s="3">
        <v>7</v>
      </c>
      <c r="B61" s="61" t="s">
        <v>250</v>
      </c>
      <c r="C61" s="210" t="s">
        <v>16</v>
      </c>
      <c r="D61" s="211" t="s">
        <v>249</v>
      </c>
      <c r="E61" s="190" t="s">
        <v>251</v>
      </c>
      <c r="F61" s="212">
        <v>1574662.62</v>
      </c>
      <c r="G61" s="214"/>
      <c r="H61" s="214"/>
      <c r="I61" s="215" t="s">
        <v>252</v>
      </c>
      <c r="J61" s="193" t="s">
        <v>114</v>
      </c>
      <c r="K61" s="47"/>
    </row>
    <row r="62" spans="1:11" ht="63.75" customHeight="1" outlineLevel="1" thickBot="1" x14ac:dyDescent="0.3">
      <c r="A62" s="3">
        <v>8</v>
      </c>
      <c r="B62" s="92" t="s">
        <v>259</v>
      </c>
      <c r="C62" s="216" t="s">
        <v>16</v>
      </c>
      <c r="D62" s="217" t="s">
        <v>13</v>
      </c>
      <c r="E62" s="218" t="s">
        <v>260</v>
      </c>
      <c r="F62" s="20">
        <v>7499978.1399999997</v>
      </c>
      <c r="G62" s="214">
        <f>F62/94*6</f>
        <v>478722.00893617026</v>
      </c>
      <c r="H62" s="12"/>
      <c r="I62" s="219" t="s">
        <v>39</v>
      </c>
      <c r="J62" s="193"/>
      <c r="K62" s="47"/>
    </row>
    <row r="63" spans="1:11" ht="63.75" customHeight="1" outlineLevel="1" thickBot="1" x14ac:dyDescent="0.3">
      <c r="A63" s="3">
        <v>9</v>
      </c>
      <c r="B63" s="92" t="s">
        <v>325</v>
      </c>
      <c r="C63" s="188" t="s">
        <v>16</v>
      </c>
      <c r="D63" s="195" t="s">
        <v>13</v>
      </c>
      <c r="E63" s="220" t="s">
        <v>326</v>
      </c>
      <c r="F63" s="221">
        <v>180783601</v>
      </c>
      <c r="G63" s="214">
        <f>F63/94*6</f>
        <v>11539378.787234044</v>
      </c>
      <c r="H63" s="12"/>
      <c r="I63" s="219" t="s">
        <v>189</v>
      </c>
      <c r="J63" s="193"/>
      <c r="K63" s="59"/>
    </row>
    <row r="64" spans="1:11" ht="52.5" hidden="1" customHeight="1" outlineLevel="1" thickBot="1" x14ac:dyDescent="0.3">
      <c r="A64" s="3">
        <v>10</v>
      </c>
      <c r="B64" s="92"/>
      <c r="C64" s="188"/>
      <c r="D64" s="201"/>
      <c r="E64" s="190"/>
      <c r="F64" s="214"/>
      <c r="G64" s="20"/>
      <c r="H64" s="332"/>
      <c r="I64" s="222"/>
      <c r="J64" s="193"/>
      <c r="K64" s="59"/>
    </row>
    <row r="65" spans="1:12" ht="23.25" customHeight="1" collapsed="1" thickBot="1" x14ac:dyDescent="0.3">
      <c r="A65" s="3"/>
      <c r="B65" s="61"/>
      <c r="C65" s="188"/>
      <c r="D65" s="62"/>
      <c r="E65" s="9" t="s">
        <v>155</v>
      </c>
      <c r="G65" s="55"/>
      <c r="H65" s="333"/>
      <c r="I65" s="8"/>
      <c r="J65" s="10"/>
      <c r="K65" s="59"/>
    </row>
    <row r="66" spans="1:12" ht="23.25" customHeight="1" thickBot="1" x14ac:dyDescent="0.3">
      <c r="A66" s="3"/>
      <c r="B66" s="4"/>
      <c r="C66" s="5"/>
      <c r="D66" s="6"/>
      <c r="E66" s="9" t="s">
        <v>27</v>
      </c>
      <c r="F66" s="7">
        <f>F46+F52+F55+F60+F61+F62</f>
        <v>126122594.29000001</v>
      </c>
      <c r="G66" s="112">
        <f>G46+G49+G52+G55+G60+G61+G62</f>
        <v>926721.89893616992</v>
      </c>
      <c r="H66" s="112"/>
      <c r="I66" s="56"/>
      <c r="J66" s="54"/>
      <c r="K66" s="60"/>
    </row>
    <row r="67" spans="1:12" ht="23.25" customHeight="1" thickBot="1" x14ac:dyDescent="0.3">
      <c r="A67" s="3"/>
      <c r="B67" s="4"/>
      <c r="C67" s="5"/>
      <c r="D67" s="6"/>
      <c r="E67" s="9" t="s">
        <v>28</v>
      </c>
      <c r="F67" s="7">
        <f>F51+F56+F63</f>
        <v>196860391</v>
      </c>
      <c r="G67" s="112">
        <f>G51+G56+G63</f>
        <v>11539378.787234044</v>
      </c>
      <c r="H67" s="112"/>
      <c r="I67" s="56"/>
      <c r="J67" s="54"/>
      <c r="K67" s="58"/>
    </row>
    <row r="68" spans="1:12" ht="31.5" customHeight="1" thickBot="1" x14ac:dyDescent="0.3">
      <c r="A68" s="352" t="s">
        <v>151</v>
      </c>
      <c r="B68" s="353"/>
      <c r="C68" s="353"/>
      <c r="D68" s="353"/>
      <c r="E68" s="353"/>
      <c r="F68" s="353"/>
      <c r="G68" s="353"/>
      <c r="H68" s="353"/>
      <c r="I68" s="353"/>
      <c r="J68" s="354"/>
      <c r="K68" s="63"/>
    </row>
    <row r="69" spans="1:12" ht="54" customHeight="1" outlineLevel="1" thickBot="1" x14ac:dyDescent="0.3">
      <c r="A69" s="223">
        <v>1</v>
      </c>
      <c r="B69" s="75" t="s">
        <v>40</v>
      </c>
      <c r="C69" s="224" t="s">
        <v>16</v>
      </c>
      <c r="D69" s="75" t="s">
        <v>30</v>
      </c>
      <c r="E69" s="155" t="s">
        <v>346</v>
      </c>
      <c r="F69" s="13">
        <f>F70+F80+F81+F82</f>
        <v>49823012</v>
      </c>
      <c r="G69" s="13"/>
      <c r="H69" s="13"/>
      <c r="I69" s="121"/>
      <c r="J69" s="225"/>
      <c r="K69" s="35"/>
    </row>
    <row r="70" spans="1:12" ht="36.75" customHeight="1" outlineLevel="1" x14ac:dyDescent="0.25">
      <c r="A70" s="226" t="s">
        <v>159</v>
      </c>
      <c r="B70" s="75"/>
      <c r="C70" s="224"/>
      <c r="D70" s="75"/>
      <c r="E70" s="1" t="s">
        <v>41</v>
      </c>
      <c r="F70" s="13">
        <v>23784398</v>
      </c>
      <c r="G70" s="121"/>
      <c r="H70" s="121"/>
      <c r="I70" s="155" t="s">
        <v>42</v>
      </c>
      <c r="J70" s="137"/>
      <c r="K70" s="35"/>
    </row>
    <row r="71" spans="1:12" ht="15.75" outlineLevel="1" x14ac:dyDescent="0.25">
      <c r="A71" s="227"/>
      <c r="B71" s="76"/>
      <c r="C71" s="176"/>
      <c r="D71" s="76"/>
      <c r="E71" s="27" t="s">
        <v>43</v>
      </c>
      <c r="F71" s="17"/>
      <c r="G71" s="17"/>
      <c r="H71" s="17"/>
      <c r="I71" s="175"/>
      <c r="J71" s="228"/>
      <c r="K71" s="35"/>
    </row>
    <row r="72" spans="1:12" ht="18.75" customHeight="1" outlineLevel="1" x14ac:dyDescent="0.25">
      <c r="A72" s="227"/>
      <c r="B72" s="76"/>
      <c r="C72" s="176"/>
      <c r="D72" s="76"/>
      <c r="E72" s="27" t="s">
        <v>44</v>
      </c>
      <c r="F72" s="17"/>
      <c r="G72" s="17"/>
      <c r="H72" s="17"/>
      <c r="I72" s="175"/>
      <c r="J72" s="228"/>
      <c r="K72" s="35"/>
    </row>
    <row r="73" spans="1:12" ht="22.5" customHeight="1" outlineLevel="1" x14ac:dyDescent="0.25">
      <c r="A73" s="227"/>
      <c r="B73" s="76"/>
      <c r="C73" s="176"/>
      <c r="D73" s="76"/>
      <c r="E73" s="27" t="s">
        <v>45</v>
      </c>
      <c r="F73" s="17"/>
      <c r="G73" s="17"/>
      <c r="H73" s="17"/>
      <c r="I73" s="175"/>
      <c r="J73" s="228"/>
      <c r="K73" s="35"/>
    </row>
    <row r="74" spans="1:12" ht="17.25" customHeight="1" outlineLevel="1" x14ac:dyDescent="0.25">
      <c r="A74" s="227"/>
      <c r="B74" s="76"/>
      <c r="C74" s="176"/>
      <c r="D74" s="76"/>
      <c r="E74" s="27" t="s">
        <v>46</v>
      </c>
      <c r="F74" s="17"/>
      <c r="G74" s="17"/>
      <c r="H74" s="17"/>
      <c r="I74" s="175"/>
      <c r="J74" s="228"/>
      <c r="K74" s="35"/>
    </row>
    <row r="75" spans="1:12" ht="77.25" customHeight="1" outlineLevel="1" thickBot="1" x14ac:dyDescent="0.3">
      <c r="A75" s="227"/>
      <c r="B75" s="76"/>
      <c r="C75" s="176"/>
      <c r="D75" s="76"/>
      <c r="E75" s="28" t="s">
        <v>47</v>
      </c>
      <c r="F75" s="17"/>
      <c r="G75" s="17"/>
      <c r="H75" s="17"/>
      <c r="I75" s="175"/>
      <c r="J75" s="228"/>
      <c r="K75" s="48"/>
    </row>
    <row r="76" spans="1:12" ht="152.25" customHeight="1" outlineLevel="1" thickBot="1" x14ac:dyDescent="0.3">
      <c r="A76" s="229" t="s">
        <v>160</v>
      </c>
      <c r="B76" s="62" t="s">
        <v>295</v>
      </c>
      <c r="C76" s="230"/>
      <c r="D76" s="62"/>
      <c r="E76" s="231" t="s">
        <v>296</v>
      </c>
      <c r="F76" s="15">
        <v>87289065.269999996</v>
      </c>
      <c r="G76" s="232">
        <f>F76/94*6</f>
        <v>5571642.4640425527</v>
      </c>
      <c r="H76" s="232"/>
      <c r="I76" s="233" t="s">
        <v>289</v>
      </c>
      <c r="J76" s="234"/>
      <c r="K76" s="48"/>
    </row>
    <row r="77" spans="1:12" ht="76.5" customHeight="1" outlineLevel="1" x14ac:dyDescent="0.25">
      <c r="A77" s="227"/>
      <c r="B77" s="93" t="s">
        <v>243</v>
      </c>
      <c r="C77" s="235"/>
      <c r="D77" s="93"/>
      <c r="E77" s="382" t="s">
        <v>298</v>
      </c>
      <c r="F77" s="13">
        <v>15611647.310000001</v>
      </c>
      <c r="G77" s="113">
        <v>996488.13</v>
      </c>
      <c r="H77" s="113"/>
      <c r="I77" s="118" t="s">
        <v>187</v>
      </c>
      <c r="J77" s="169" t="s">
        <v>183</v>
      </c>
      <c r="K77" s="48"/>
    </row>
    <row r="78" spans="1:12" ht="103.5" customHeight="1" outlineLevel="1" thickBot="1" x14ac:dyDescent="0.3">
      <c r="A78" s="227"/>
      <c r="B78" s="94" t="s">
        <v>297</v>
      </c>
      <c r="C78" s="180"/>
      <c r="D78" s="94"/>
      <c r="E78" s="383"/>
      <c r="F78" s="236">
        <f>12028155.16*0.94</f>
        <v>11306465.850399999</v>
      </c>
      <c r="G78" s="236">
        <f>12028155.16-F78</f>
        <v>721689.3096000012</v>
      </c>
      <c r="H78" s="236"/>
      <c r="I78" s="119" t="s">
        <v>313</v>
      </c>
      <c r="J78" s="237" t="s">
        <v>189</v>
      </c>
      <c r="K78" s="60"/>
    </row>
    <row r="79" spans="1:12" s="240" customFormat="1" ht="101.25" customHeight="1" outlineLevel="1" thickBot="1" x14ac:dyDescent="0.3">
      <c r="A79" s="238"/>
      <c r="B79" s="72" t="s">
        <v>244</v>
      </c>
      <c r="C79" s="72"/>
      <c r="D79" s="72" t="s">
        <v>13</v>
      </c>
      <c r="E79" s="72" t="s">
        <v>345</v>
      </c>
      <c r="F79" s="236">
        <f>12942115.18*94/100</f>
        <v>12165588.269200001</v>
      </c>
      <c r="G79" s="236">
        <f>12942115.18-F79</f>
        <v>776526.91079999879</v>
      </c>
      <c r="H79" s="236"/>
      <c r="I79" s="72" t="s">
        <v>245</v>
      </c>
      <c r="J79" s="239" t="s">
        <v>114</v>
      </c>
      <c r="K79" s="45"/>
    </row>
    <row r="80" spans="1:12" ht="63.75" outlineLevel="1" thickBot="1" x14ac:dyDescent="0.3">
      <c r="A80" s="241" t="s">
        <v>161</v>
      </c>
      <c r="B80" s="355" t="s">
        <v>40</v>
      </c>
      <c r="C80" s="381" t="s">
        <v>16</v>
      </c>
      <c r="D80" s="355" t="s">
        <v>30</v>
      </c>
      <c r="E80" s="14" t="s">
        <v>48</v>
      </c>
      <c r="F80" s="242">
        <v>6978377</v>
      </c>
      <c r="G80" s="130"/>
      <c r="H80" s="130"/>
      <c r="I80" s="130" t="s">
        <v>42</v>
      </c>
      <c r="J80" s="131"/>
      <c r="K80" s="53" t="s">
        <v>196</v>
      </c>
      <c r="L80" s="365" t="s">
        <v>199</v>
      </c>
    </row>
    <row r="81" spans="1:12" ht="79.5" customHeight="1" outlineLevel="1" thickBot="1" x14ac:dyDescent="0.3">
      <c r="A81" s="227"/>
      <c r="B81" s="355"/>
      <c r="C81" s="381"/>
      <c r="D81" s="355"/>
      <c r="E81" s="14" t="s">
        <v>49</v>
      </c>
      <c r="F81" s="242">
        <v>13802700</v>
      </c>
      <c r="G81" s="130"/>
      <c r="H81" s="130"/>
      <c r="I81" s="130" t="s">
        <v>42</v>
      </c>
      <c r="J81" s="131"/>
      <c r="K81" s="44" t="s">
        <v>197</v>
      </c>
      <c r="L81" s="365"/>
    </row>
    <row r="82" spans="1:12" ht="96.75" customHeight="1" outlineLevel="1" thickBot="1" x14ac:dyDescent="0.3">
      <c r="A82" s="227"/>
      <c r="B82" s="355"/>
      <c r="C82" s="378"/>
      <c r="D82" s="380"/>
      <c r="E82" s="181" t="s">
        <v>50</v>
      </c>
      <c r="F82" s="243">
        <v>5257537</v>
      </c>
      <c r="G82" s="196"/>
      <c r="H82" s="196"/>
      <c r="I82" s="196" t="s">
        <v>42</v>
      </c>
      <c r="J82" s="244"/>
      <c r="K82" s="44" t="s">
        <v>198</v>
      </c>
      <c r="L82" s="365"/>
    </row>
    <row r="83" spans="1:12" ht="130.5" customHeight="1" outlineLevel="1" thickBot="1" x14ac:dyDescent="0.3">
      <c r="A83" s="133">
        <v>2</v>
      </c>
      <c r="B83" s="26" t="s">
        <v>134</v>
      </c>
      <c r="C83" s="108" t="s">
        <v>23</v>
      </c>
      <c r="D83" s="80" t="s">
        <v>13</v>
      </c>
      <c r="E83" s="149" t="s">
        <v>179</v>
      </c>
      <c r="F83" s="15">
        <v>16009178.539999999</v>
      </c>
      <c r="G83" s="15">
        <v>1021862.46</v>
      </c>
      <c r="H83" s="15"/>
      <c r="I83" s="245" t="s">
        <v>42</v>
      </c>
      <c r="J83" s="109"/>
      <c r="K83" s="47"/>
    </row>
    <row r="84" spans="1:12" ht="62.25" customHeight="1" outlineLevel="1" x14ac:dyDescent="0.25">
      <c r="A84" s="133">
        <v>3</v>
      </c>
      <c r="B84" s="75" t="s">
        <v>106</v>
      </c>
      <c r="C84" s="127" t="s">
        <v>16</v>
      </c>
      <c r="D84" s="78" t="s">
        <v>107</v>
      </c>
      <c r="E84" s="420" t="s">
        <v>108</v>
      </c>
      <c r="F84" s="13">
        <v>7773791.3499999996</v>
      </c>
      <c r="G84" s="196"/>
      <c r="H84" s="196"/>
      <c r="I84" s="356" t="s">
        <v>109</v>
      </c>
      <c r="J84" s="155" t="s">
        <v>114</v>
      </c>
      <c r="K84" s="339" t="s">
        <v>196</v>
      </c>
      <c r="L84" s="365" t="s">
        <v>199</v>
      </c>
    </row>
    <row r="85" spans="1:12" ht="40.5" customHeight="1" outlineLevel="1" thickBot="1" x14ac:dyDescent="0.3">
      <c r="A85" s="142"/>
      <c r="B85" s="77" t="s">
        <v>110</v>
      </c>
      <c r="C85" s="246" t="s">
        <v>29</v>
      </c>
      <c r="D85" s="247"/>
      <c r="E85" s="421"/>
      <c r="F85" s="122"/>
      <c r="G85" s="130"/>
      <c r="H85" s="130"/>
      <c r="I85" s="351"/>
      <c r="J85" s="248"/>
      <c r="K85" s="366"/>
      <c r="L85" s="365"/>
    </row>
    <row r="86" spans="1:12" ht="101.25" customHeight="1" outlineLevel="1" thickBot="1" x14ac:dyDescent="0.3">
      <c r="A86" s="199">
        <v>4</v>
      </c>
      <c r="B86" s="80" t="s">
        <v>74</v>
      </c>
      <c r="C86" s="150" t="s">
        <v>29</v>
      </c>
      <c r="D86" s="80" t="s">
        <v>75</v>
      </c>
      <c r="E86" s="149" t="s">
        <v>76</v>
      </c>
      <c r="F86" s="13">
        <v>18887900</v>
      </c>
      <c r="G86" s="64"/>
      <c r="H86" s="64"/>
      <c r="I86" s="200" t="s">
        <v>77</v>
      </c>
      <c r="J86" s="56" t="s">
        <v>114</v>
      </c>
      <c r="K86" s="35"/>
      <c r="L86" s="249"/>
    </row>
    <row r="87" spans="1:12" ht="51" customHeight="1" outlineLevel="1" thickBot="1" x14ac:dyDescent="0.3">
      <c r="A87" s="199">
        <v>5</v>
      </c>
      <c r="B87" s="80" t="s">
        <v>310</v>
      </c>
      <c r="C87" s="150" t="s">
        <v>16</v>
      </c>
      <c r="D87" s="80" t="s">
        <v>283</v>
      </c>
      <c r="E87" s="149" t="s">
        <v>309</v>
      </c>
      <c r="F87" s="13">
        <v>1611188.59</v>
      </c>
      <c r="G87" s="250">
        <v>102841.83</v>
      </c>
      <c r="H87" s="250"/>
      <c r="I87" s="233" t="s">
        <v>331</v>
      </c>
      <c r="J87" s="251" t="s">
        <v>332</v>
      </c>
      <c r="K87" s="35"/>
      <c r="L87" s="252"/>
    </row>
    <row r="88" spans="1:12" ht="30.75" customHeight="1" thickBot="1" x14ac:dyDescent="0.3">
      <c r="A88" s="3"/>
      <c r="B88" s="6"/>
      <c r="C88" s="253"/>
      <c r="D88" s="254"/>
      <c r="E88" s="255" t="s">
        <v>155</v>
      </c>
      <c r="F88" s="256">
        <f>F69+F83+F84+F86+F78+F87+F79+F76</f>
        <v>204866189.8696</v>
      </c>
      <c r="G88" s="256">
        <f>G69+G83+G84+G86+G78+G87+G79+G76</f>
        <v>8194562.9744425528</v>
      </c>
      <c r="H88" s="334"/>
      <c r="I88" s="257"/>
      <c r="J88" s="258"/>
      <c r="K88" s="36"/>
    </row>
    <row r="89" spans="1:12" ht="24.75" customHeight="1" thickBot="1" x14ac:dyDescent="0.3">
      <c r="A89" s="417" t="s">
        <v>153</v>
      </c>
      <c r="B89" s="418"/>
      <c r="C89" s="418"/>
      <c r="D89" s="418"/>
      <c r="E89" s="418"/>
      <c r="F89" s="418"/>
      <c r="G89" s="418"/>
      <c r="H89" s="418"/>
      <c r="I89" s="418"/>
      <c r="J89" s="419"/>
      <c r="K89" s="35"/>
    </row>
    <row r="90" spans="1:12" ht="82.5" customHeight="1" outlineLevel="1" thickBot="1" x14ac:dyDescent="0.3">
      <c r="A90" s="3">
        <v>1</v>
      </c>
      <c r="B90" s="62" t="s">
        <v>34</v>
      </c>
      <c r="C90" s="253" t="s">
        <v>35</v>
      </c>
      <c r="D90" s="62" t="s">
        <v>180</v>
      </c>
      <c r="E90" s="1" t="s">
        <v>36</v>
      </c>
      <c r="F90" s="11">
        <v>41336439</v>
      </c>
      <c r="G90" s="259">
        <v>2638496.11</v>
      </c>
      <c r="H90" s="259"/>
      <c r="I90" s="56" t="s">
        <v>190</v>
      </c>
      <c r="J90" s="200" t="s">
        <v>114</v>
      </c>
      <c r="K90" s="45" t="s">
        <v>226</v>
      </c>
    </row>
    <row r="91" spans="1:12" ht="204.75" customHeight="1" outlineLevel="1" thickBot="1" x14ac:dyDescent="0.3">
      <c r="A91" s="3">
        <v>2</v>
      </c>
      <c r="B91" s="62" t="s">
        <v>37</v>
      </c>
      <c r="C91" s="253" t="s">
        <v>35</v>
      </c>
      <c r="D91" s="62" t="s">
        <v>180</v>
      </c>
      <c r="E91" s="56" t="s">
        <v>38</v>
      </c>
      <c r="F91" s="11">
        <v>219482758.24000001</v>
      </c>
      <c r="G91" s="259">
        <v>14009537.76</v>
      </c>
      <c r="H91" s="259"/>
      <c r="I91" s="260" t="s">
        <v>39</v>
      </c>
      <c r="J91" s="261"/>
      <c r="K91" s="45" t="s">
        <v>227</v>
      </c>
    </row>
    <row r="92" spans="1:12" ht="123.75" customHeight="1" outlineLevel="1" thickBot="1" x14ac:dyDescent="0.3">
      <c r="A92" s="3">
        <v>3</v>
      </c>
      <c r="B92" s="62" t="s">
        <v>166</v>
      </c>
      <c r="C92" s="262" t="s">
        <v>181</v>
      </c>
      <c r="D92" s="6" t="s">
        <v>167</v>
      </c>
      <c r="E92" s="56" t="s">
        <v>228</v>
      </c>
      <c r="F92" s="11">
        <f>25679108.22</f>
        <v>25679108.219999999</v>
      </c>
      <c r="G92" s="259"/>
      <c r="H92" s="259"/>
      <c r="I92" s="260" t="s">
        <v>39</v>
      </c>
      <c r="J92" s="261"/>
      <c r="K92" s="45" t="s">
        <v>206</v>
      </c>
    </row>
    <row r="93" spans="1:12" ht="285" customHeight="1" outlineLevel="1" thickBot="1" x14ac:dyDescent="0.3">
      <c r="A93" s="3">
        <v>4</v>
      </c>
      <c r="B93" s="62" t="s">
        <v>203</v>
      </c>
      <c r="C93" s="253" t="s">
        <v>35</v>
      </c>
      <c r="D93" s="62" t="s">
        <v>180</v>
      </c>
      <c r="E93" s="56" t="s">
        <v>204</v>
      </c>
      <c r="F93" s="11">
        <v>31077500</v>
      </c>
      <c r="G93" s="259"/>
      <c r="H93" s="259"/>
      <c r="I93" s="56" t="s">
        <v>205</v>
      </c>
      <c r="J93" s="8" t="s">
        <v>114</v>
      </c>
      <c r="K93" s="45" t="s">
        <v>229</v>
      </c>
    </row>
    <row r="94" spans="1:12" ht="158.25" outlineLevel="1" thickBot="1" x14ac:dyDescent="0.3">
      <c r="A94" s="3">
        <v>5</v>
      </c>
      <c r="B94" s="62" t="s">
        <v>261</v>
      </c>
      <c r="C94" s="64" t="s">
        <v>35</v>
      </c>
      <c r="D94" s="65" t="s">
        <v>262</v>
      </c>
      <c r="E94" s="46" t="s">
        <v>263</v>
      </c>
      <c r="F94" s="15">
        <v>1532842.48</v>
      </c>
      <c r="G94" s="15">
        <v>97841.01</v>
      </c>
      <c r="H94" s="15"/>
      <c r="I94" s="56" t="s">
        <v>264</v>
      </c>
      <c r="J94" s="56" t="s">
        <v>265</v>
      </c>
      <c r="K94" s="66"/>
    </row>
    <row r="95" spans="1:12" ht="48" outlineLevel="1" thickBot="1" x14ac:dyDescent="0.3">
      <c r="A95" s="3">
        <v>6</v>
      </c>
      <c r="B95" s="62" t="s">
        <v>266</v>
      </c>
      <c r="C95" s="253" t="s">
        <v>35</v>
      </c>
      <c r="D95" s="62" t="s">
        <v>267</v>
      </c>
      <c r="E95" s="56" t="s">
        <v>268</v>
      </c>
      <c r="F95" s="11">
        <v>70000000</v>
      </c>
      <c r="G95" s="259"/>
      <c r="H95" s="259"/>
      <c r="I95" s="56" t="s">
        <v>42</v>
      </c>
      <c r="J95" s="67"/>
      <c r="K95" s="45" t="s">
        <v>269</v>
      </c>
    </row>
    <row r="96" spans="1:12" ht="94.5" outlineLevel="1" x14ac:dyDescent="0.25">
      <c r="A96" s="133">
        <v>7</v>
      </c>
      <c r="B96" s="93" t="s">
        <v>270</v>
      </c>
      <c r="C96" s="121" t="s">
        <v>35</v>
      </c>
      <c r="D96" s="93" t="s">
        <v>271</v>
      </c>
      <c r="E96" s="1" t="s">
        <v>277</v>
      </c>
      <c r="F96" s="55"/>
      <c r="G96" s="16"/>
      <c r="H96" s="16"/>
      <c r="I96" s="1" t="s">
        <v>279</v>
      </c>
      <c r="J96" s="1" t="s">
        <v>114</v>
      </c>
      <c r="K96" s="68" t="s">
        <v>272</v>
      </c>
    </row>
    <row r="97" spans="1:11" ht="15.75" outlineLevel="1" x14ac:dyDescent="0.25">
      <c r="A97" s="138"/>
      <c r="B97" s="86"/>
      <c r="C97" s="17"/>
      <c r="D97" s="86"/>
      <c r="E97" s="27" t="s">
        <v>27</v>
      </c>
      <c r="F97" s="69">
        <v>1060000</v>
      </c>
      <c r="G97" s="69"/>
      <c r="H97" s="69"/>
      <c r="I97" s="27"/>
      <c r="J97" s="28"/>
      <c r="K97" s="70"/>
    </row>
    <row r="98" spans="1:11" ht="16.5" outlineLevel="1" thickBot="1" x14ac:dyDescent="0.3">
      <c r="A98" s="142"/>
      <c r="B98" s="94"/>
      <c r="C98" s="122"/>
      <c r="D98" s="94"/>
      <c r="E98" s="14" t="s">
        <v>28</v>
      </c>
      <c r="F98" s="71">
        <v>3180000</v>
      </c>
      <c r="G98" s="71"/>
      <c r="H98" s="71"/>
      <c r="I98" s="14"/>
      <c r="J98" s="72"/>
      <c r="K98" s="73"/>
    </row>
    <row r="99" spans="1:11" ht="111" outlineLevel="1" thickBot="1" x14ac:dyDescent="0.3">
      <c r="A99" s="3">
        <v>8</v>
      </c>
      <c r="B99" s="62" t="s">
        <v>273</v>
      </c>
      <c r="C99" s="253" t="s">
        <v>35</v>
      </c>
      <c r="D99" s="62" t="s">
        <v>274</v>
      </c>
      <c r="E99" s="56" t="s">
        <v>275</v>
      </c>
      <c r="F99" s="11">
        <v>16804384.859999999</v>
      </c>
      <c r="G99" s="259"/>
      <c r="H99" s="259"/>
      <c r="I99" s="56" t="s">
        <v>294</v>
      </c>
      <c r="J99" s="8" t="s">
        <v>114</v>
      </c>
      <c r="K99" s="45" t="s">
        <v>276</v>
      </c>
    </row>
    <row r="100" spans="1:11" ht="156" customHeight="1" outlineLevel="1" x14ac:dyDescent="0.25">
      <c r="A100" s="335">
        <v>9</v>
      </c>
      <c r="B100" s="93" t="s">
        <v>282</v>
      </c>
      <c r="C100" s="263" t="s">
        <v>35</v>
      </c>
      <c r="D100" s="93" t="s">
        <v>283</v>
      </c>
      <c r="E100" s="1" t="s">
        <v>303</v>
      </c>
      <c r="F100" s="16">
        <v>3336128.43</v>
      </c>
      <c r="G100" s="264"/>
      <c r="H100" s="264"/>
      <c r="I100" s="1" t="s">
        <v>290</v>
      </c>
      <c r="J100" s="120"/>
      <c r="K100" s="68"/>
    </row>
    <row r="101" spans="1:11" ht="156" customHeight="1" outlineLevel="1" thickBot="1" x14ac:dyDescent="0.3">
      <c r="A101" s="337"/>
      <c r="B101" s="86" t="s">
        <v>316</v>
      </c>
      <c r="C101" s="265" t="s">
        <v>35</v>
      </c>
      <c r="D101" s="86"/>
      <c r="E101" s="27" t="s">
        <v>317</v>
      </c>
      <c r="F101" s="71">
        <f>1127606.17+2576600</f>
        <v>3704206.17</v>
      </c>
      <c r="G101" s="266"/>
      <c r="H101" s="266"/>
      <c r="I101" s="14" t="s">
        <v>333</v>
      </c>
      <c r="J101" s="29"/>
      <c r="K101" s="73"/>
    </row>
    <row r="102" spans="1:11" ht="111" customHeight="1" outlineLevel="1" thickBot="1" x14ac:dyDescent="0.3">
      <c r="A102" s="335">
        <v>10</v>
      </c>
      <c r="B102" s="385" t="s">
        <v>287</v>
      </c>
      <c r="C102" s="338" t="s">
        <v>35</v>
      </c>
      <c r="D102" s="385" t="s">
        <v>288</v>
      </c>
      <c r="E102" s="382" t="s">
        <v>300</v>
      </c>
      <c r="F102" s="11">
        <v>5219977.58</v>
      </c>
      <c r="G102" s="259">
        <v>333190.06</v>
      </c>
      <c r="H102" s="259"/>
      <c r="I102" s="251" t="s">
        <v>291</v>
      </c>
      <c r="J102" s="67"/>
      <c r="K102" s="45"/>
    </row>
    <row r="103" spans="1:11" ht="107.25" customHeight="1" outlineLevel="1" thickBot="1" x14ac:dyDescent="0.3">
      <c r="A103" s="337"/>
      <c r="B103" s="386"/>
      <c r="C103" s="384"/>
      <c r="D103" s="386"/>
      <c r="E103" s="383"/>
      <c r="F103" s="11"/>
      <c r="G103" s="259"/>
      <c r="H103" s="259"/>
      <c r="I103" s="251" t="s">
        <v>299</v>
      </c>
      <c r="J103" s="67"/>
      <c r="K103" s="45"/>
    </row>
    <row r="104" spans="1:11" ht="129.75" customHeight="1" outlineLevel="1" thickBot="1" x14ac:dyDescent="0.3">
      <c r="A104" s="179">
        <v>11</v>
      </c>
      <c r="B104" s="104" t="s">
        <v>314</v>
      </c>
      <c r="C104" s="46" t="s">
        <v>35</v>
      </c>
      <c r="D104" s="267" t="s">
        <v>180</v>
      </c>
      <c r="E104" s="268" t="s">
        <v>315</v>
      </c>
      <c r="F104" s="11">
        <v>473220.35</v>
      </c>
      <c r="G104" s="259">
        <v>30173.71</v>
      </c>
      <c r="H104" s="259"/>
      <c r="I104" s="251" t="s">
        <v>334</v>
      </c>
      <c r="J104" s="67"/>
      <c r="K104" s="45"/>
    </row>
    <row r="105" spans="1:11" ht="19.5" thickBot="1" x14ac:dyDescent="0.3">
      <c r="A105" s="269"/>
      <c r="B105" s="95"/>
      <c r="C105" s="270"/>
      <c r="D105" s="95"/>
      <c r="E105" s="9" t="s">
        <v>258</v>
      </c>
      <c r="F105" s="256">
        <f>F90+F91+F92+F93+F94+F95+F97+F99+F101+F102+F104</f>
        <v>416370436.9000001</v>
      </c>
      <c r="G105" s="256">
        <f>G90+G91+G92+G93+G94+G95+G97+G99+G101+G102+G104</f>
        <v>17109238.649999999</v>
      </c>
      <c r="H105" s="334"/>
      <c r="I105" s="95"/>
      <c r="J105" s="167"/>
      <c r="K105" s="47"/>
    </row>
    <row r="106" spans="1:11" ht="19.5" thickBot="1" x14ac:dyDescent="0.3">
      <c r="A106" s="269"/>
      <c r="B106" s="95"/>
      <c r="C106" s="95"/>
      <c r="D106" s="95"/>
      <c r="E106" s="9" t="s">
        <v>278</v>
      </c>
      <c r="F106" s="256">
        <f>F98</f>
        <v>3180000</v>
      </c>
      <c r="G106" s="256">
        <f>G98</f>
        <v>0</v>
      </c>
      <c r="H106" s="334"/>
      <c r="I106" s="95"/>
      <c r="J106" s="167"/>
      <c r="K106" s="47"/>
    </row>
    <row r="107" spans="1:11" ht="19.5" thickBot="1" x14ac:dyDescent="0.35">
      <c r="A107" s="422" t="s">
        <v>156</v>
      </c>
      <c r="B107" s="422"/>
      <c r="C107" s="422"/>
      <c r="D107" s="422"/>
      <c r="E107" s="422"/>
      <c r="F107" s="422"/>
      <c r="G107" s="422"/>
      <c r="H107" s="422"/>
      <c r="I107" s="422"/>
      <c r="J107" s="422"/>
    </row>
    <row r="108" spans="1:11" ht="150" customHeight="1" outlineLevel="1" x14ac:dyDescent="0.25">
      <c r="A108" s="32">
        <v>1</v>
      </c>
      <c r="B108" s="91" t="s">
        <v>63</v>
      </c>
      <c r="C108" s="271" t="s">
        <v>12</v>
      </c>
      <c r="D108" s="135" t="s">
        <v>13</v>
      </c>
      <c r="E108" s="356" t="s">
        <v>64</v>
      </c>
      <c r="F108" s="12">
        <v>5677426.0999999996</v>
      </c>
      <c r="G108" s="272"/>
      <c r="H108" s="18"/>
      <c r="I108" s="273" t="s">
        <v>62</v>
      </c>
      <c r="J108" s="359"/>
      <c r="K108" s="35"/>
    </row>
    <row r="109" spans="1:11" ht="46.5" customHeight="1" outlineLevel="1" x14ac:dyDescent="0.25">
      <c r="A109" s="173"/>
      <c r="B109" s="96" t="s">
        <v>65</v>
      </c>
      <c r="C109" s="205"/>
      <c r="D109" s="140"/>
      <c r="E109" s="350"/>
      <c r="F109" s="20"/>
      <c r="G109" s="274"/>
      <c r="H109" s="332"/>
      <c r="I109" s="275"/>
      <c r="J109" s="360"/>
      <c r="K109" s="35"/>
    </row>
    <row r="110" spans="1:11" ht="39.75" customHeight="1" outlineLevel="1" x14ac:dyDescent="0.25">
      <c r="A110" s="173"/>
      <c r="B110" s="96" t="s">
        <v>53</v>
      </c>
      <c r="C110" s="205"/>
      <c r="D110" s="140"/>
      <c r="E110" s="350"/>
      <c r="F110" s="20"/>
      <c r="G110" s="274"/>
      <c r="H110" s="332"/>
      <c r="I110" s="423" t="s">
        <v>66</v>
      </c>
      <c r="J110" s="276"/>
      <c r="K110" s="35"/>
    </row>
    <row r="111" spans="1:11" ht="42" customHeight="1" outlineLevel="1" x14ac:dyDescent="0.25">
      <c r="A111" s="173"/>
      <c r="B111" s="96" t="s">
        <v>67</v>
      </c>
      <c r="C111" s="205"/>
      <c r="D111" s="140"/>
      <c r="E111" s="350"/>
      <c r="F111" s="20"/>
      <c r="G111" s="274"/>
      <c r="H111" s="332"/>
      <c r="I111" s="423"/>
      <c r="J111" s="277"/>
      <c r="K111" s="35"/>
    </row>
    <row r="112" spans="1:11" ht="72.75" customHeight="1" outlineLevel="1" x14ac:dyDescent="0.25">
      <c r="A112" s="173"/>
      <c r="B112" s="96" t="s">
        <v>68</v>
      </c>
      <c r="C112" s="205"/>
      <c r="D112" s="140"/>
      <c r="E112" s="27"/>
      <c r="F112" s="20"/>
      <c r="G112" s="274"/>
      <c r="H112" s="274"/>
      <c r="I112" s="28" t="s">
        <v>70</v>
      </c>
      <c r="J112" s="350" t="s">
        <v>69</v>
      </c>
      <c r="K112" s="35"/>
    </row>
    <row r="113" spans="1:12" ht="79.5" customHeight="1" outlineLevel="1" thickBot="1" x14ac:dyDescent="0.3">
      <c r="A113" s="179"/>
      <c r="B113" s="92"/>
      <c r="C113" s="188"/>
      <c r="D113" s="144"/>
      <c r="E113" s="14"/>
      <c r="F113" s="191"/>
      <c r="G113" s="278"/>
      <c r="H113" s="212"/>
      <c r="I113" s="29" t="s">
        <v>188</v>
      </c>
      <c r="J113" s="351"/>
      <c r="K113" s="35"/>
    </row>
    <row r="114" spans="1:12" ht="69" customHeight="1" outlineLevel="1" x14ac:dyDescent="0.25">
      <c r="A114" s="279">
        <v>2</v>
      </c>
      <c r="B114" s="97" t="s">
        <v>84</v>
      </c>
      <c r="C114" s="280" t="s">
        <v>24</v>
      </c>
      <c r="D114" s="97" t="s">
        <v>85</v>
      </c>
      <c r="E114" s="356" t="s">
        <v>86</v>
      </c>
      <c r="F114" s="13">
        <v>5000000</v>
      </c>
      <c r="G114" s="1"/>
      <c r="H114" s="1"/>
      <c r="I114" s="1" t="s">
        <v>87</v>
      </c>
      <c r="J114" s="155" t="s">
        <v>157</v>
      </c>
      <c r="K114" s="370"/>
    </row>
    <row r="115" spans="1:12" ht="96.75" customHeight="1" outlineLevel="1" thickBot="1" x14ac:dyDescent="0.3">
      <c r="A115" s="281"/>
      <c r="B115" s="98" t="s">
        <v>88</v>
      </c>
      <c r="C115" s="178"/>
      <c r="D115" s="84"/>
      <c r="E115" s="350"/>
      <c r="F115" s="14"/>
      <c r="G115" s="14"/>
      <c r="H115" s="14"/>
      <c r="I115" s="14" t="s">
        <v>89</v>
      </c>
      <c r="J115" s="228"/>
      <c r="K115" s="371"/>
    </row>
    <row r="116" spans="1:12" ht="102" customHeight="1" outlineLevel="1" thickBot="1" x14ac:dyDescent="0.3">
      <c r="A116" s="133">
        <v>3</v>
      </c>
      <c r="B116" s="78" t="s">
        <v>118</v>
      </c>
      <c r="C116" s="151" t="s">
        <v>119</v>
      </c>
      <c r="D116" s="78" t="s">
        <v>116</v>
      </c>
      <c r="E116" s="152" t="s">
        <v>120</v>
      </c>
      <c r="F116" s="15">
        <v>13455485.16</v>
      </c>
      <c r="G116" s="15">
        <v>858860.76</v>
      </c>
      <c r="H116" s="13"/>
      <c r="I116" s="65" t="s">
        <v>176</v>
      </c>
      <c r="J116" s="282" t="s">
        <v>114</v>
      </c>
      <c r="K116" s="35"/>
    </row>
    <row r="117" spans="1:12" s="289" customFormat="1" ht="170.25" customHeight="1" outlineLevel="1" x14ac:dyDescent="0.25">
      <c r="A117" s="283">
        <v>4</v>
      </c>
      <c r="B117" s="99" t="s">
        <v>222</v>
      </c>
      <c r="C117" s="284" t="s">
        <v>24</v>
      </c>
      <c r="D117" s="285" t="s">
        <v>25</v>
      </c>
      <c r="E117" s="286" t="s">
        <v>223</v>
      </c>
      <c r="F117" s="287"/>
      <c r="G117" s="287"/>
      <c r="H117" s="287"/>
      <c r="I117" s="286" t="s">
        <v>182</v>
      </c>
      <c r="J117" s="288"/>
      <c r="K117" s="367"/>
      <c r="L117" s="289" t="s">
        <v>344</v>
      </c>
    </row>
    <row r="118" spans="1:12" s="289" customFormat="1" ht="39" customHeight="1" outlineLevel="1" x14ac:dyDescent="0.25">
      <c r="A118" s="290"/>
      <c r="B118" s="425" t="s">
        <v>26</v>
      </c>
      <c r="C118" s="291"/>
      <c r="D118" s="292"/>
      <c r="E118" s="293" t="s">
        <v>27</v>
      </c>
      <c r="F118" s="37">
        <v>36207299.5</v>
      </c>
      <c r="G118" s="287"/>
      <c r="H118" s="287"/>
      <c r="I118" s="294"/>
      <c r="J118" s="295"/>
      <c r="K118" s="368"/>
    </row>
    <row r="119" spans="1:12" s="289" customFormat="1" ht="33.75" customHeight="1" outlineLevel="1" thickBot="1" x14ac:dyDescent="0.3">
      <c r="A119" s="296"/>
      <c r="B119" s="395"/>
      <c r="C119" s="297"/>
      <c r="D119" s="298"/>
      <c r="E119" s="299" t="s">
        <v>28</v>
      </c>
      <c r="F119" s="38">
        <v>36207299.5</v>
      </c>
      <c r="G119" s="300"/>
      <c r="H119" s="300"/>
      <c r="I119" s="239"/>
      <c r="J119" s="301"/>
      <c r="K119" s="369"/>
    </row>
    <row r="120" spans="1:12" ht="41.25" customHeight="1" outlineLevel="1" x14ac:dyDescent="0.25">
      <c r="A120" s="335">
        <v>5</v>
      </c>
      <c r="B120" s="100" t="s">
        <v>149</v>
      </c>
      <c r="C120" s="33" t="s">
        <v>29</v>
      </c>
      <c r="D120" s="78" t="s">
        <v>148</v>
      </c>
      <c r="E120" s="338" t="s">
        <v>339</v>
      </c>
      <c r="F120" s="113">
        <v>14589720</v>
      </c>
      <c r="G120" s="13"/>
      <c r="H120" s="13"/>
      <c r="I120" s="342" t="s">
        <v>335</v>
      </c>
      <c r="J120" s="302"/>
      <c r="K120" s="59"/>
    </row>
    <row r="121" spans="1:12" ht="38.25" customHeight="1" outlineLevel="1" x14ac:dyDescent="0.25">
      <c r="A121" s="336"/>
      <c r="B121" s="101" t="s">
        <v>329</v>
      </c>
      <c r="C121" s="303"/>
      <c r="D121" s="88"/>
      <c r="E121" s="339"/>
      <c r="F121" s="115"/>
      <c r="G121" s="103"/>
      <c r="H121" s="103"/>
      <c r="I121" s="343"/>
      <c r="J121" s="304"/>
      <c r="K121" s="60"/>
    </row>
    <row r="122" spans="1:12" ht="78.75" customHeight="1" outlineLevel="1" thickBot="1" x14ac:dyDescent="0.3">
      <c r="A122" s="337"/>
      <c r="B122" s="116" t="s">
        <v>336</v>
      </c>
      <c r="C122" s="305" t="s">
        <v>337</v>
      </c>
      <c r="D122" s="306"/>
      <c r="E122" s="307" t="s">
        <v>338</v>
      </c>
      <c r="F122" s="114">
        <v>11620000</v>
      </c>
      <c r="G122" s="236"/>
      <c r="H122" s="236"/>
      <c r="I122" s="344"/>
      <c r="J122" s="308" t="s">
        <v>340</v>
      </c>
      <c r="K122" s="58"/>
    </row>
    <row r="123" spans="1:12" ht="133.5" customHeight="1" outlineLevel="1" thickBot="1" x14ac:dyDescent="0.3">
      <c r="A123" s="199">
        <v>6</v>
      </c>
      <c r="B123" s="26" t="s">
        <v>184</v>
      </c>
      <c r="C123" s="149" t="s">
        <v>185</v>
      </c>
      <c r="D123" s="26" t="s">
        <v>172</v>
      </c>
      <c r="E123" s="34" t="s">
        <v>177</v>
      </c>
      <c r="F123" s="15">
        <f>60118069.17*0.94</f>
        <v>56510985.0198</v>
      </c>
      <c r="G123" s="15">
        <f>60118069.17-F123</f>
        <v>3607084.1502000019</v>
      </c>
      <c r="H123" s="15"/>
      <c r="I123" s="309" t="s">
        <v>327</v>
      </c>
      <c r="J123" s="310"/>
      <c r="K123" s="46" t="s">
        <v>202</v>
      </c>
    </row>
    <row r="124" spans="1:12" ht="97.5" customHeight="1" outlineLevel="1" thickBot="1" x14ac:dyDescent="0.3">
      <c r="A124" s="32">
        <v>7</v>
      </c>
      <c r="B124" s="100" t="s">
        <v>191</v>
      </c>
      <c r="C124" s="33" t="s">
        <v>29</v>
      </c>
      <c r="D124" s="100" t="s">
        <v>192</v>
      </c>
      <c r="E124" s="153" t="s">
        <v>230</v>
      </c>
      <c r="F124" s="13">
        <f>F125+F126+F127</f>
        <v>95589529.230000004</v>
      </c>
      <c r="G124" s="13"/>
      <c r="H124" s="13"/>
      <c r="I124" s="311" t="s">
        <v>39</v>
      </c>
      <c r="J124" s="302"/>
      <c r="K124" s="362"/>
      <c r="L124" s="2" t="s">
        <v>341</v>
      </c>
    </row>
    <row r="125" spans="1:12" ht="123" customHeight="1" outlineLevel="1" x14ac:dyDescent="0.25">
      <c r="A125" s="173"/>
      <c r="B125" s="101"/>
      <c r="C125" s="303"/>
      <c r="D125" s="101"/>
      <c r="E125" s="312" t="s">
        <v>231</v>
      </c>
      <c r="F125" s="30">
        <f>30657641.3</f>
        <v>30657641.300000001</v>
      </c>
      <c r="G125" s="103"/>
      <c r="H125" s="103"/>
      <c r="I125" s="228"/>
      <c r="J125" s="304"/>
      <c r="K125" s="363"/>
    </row>
    <row r="126" spans="1:12" ht="54.75" customHeight="1" outlineLevel="1" x14ac:dyDescent="0.25">
      <c r="A126" s="173"/>
      <c r="B126" s="101"/>
      <c r="C126" s="303"/>
      <c r="D126" s="101"/>
      <c r="E126" s="312" t="s">
        <v>193</v>
      </c>
      <c r="F126" s="31">
        <v>39756160.93</v>
      </c>
      <c r="G126" s="103"/>
      <c r="H126" s="103"/>
      <c r="I126" s="228"/>
      <c r="J126" s="304"/>
      <c r="K126" s="363"/>
    </row>
    <row r="127" spans="1:12" ht="85.5" customHeight="1" outlineLevel="1" thickBot="1" x14ac:dyDescent="0.3">
      <c r="A127" s="179"/>
      <c r="B127" s="102"/>
      <c r="C127" s="305"/>
      <c r="D127" s="102"/>
      <c r="E127" s="313" t="s">
        <v>194</v>
      </c>
      <c r="F127" s="31">
        <v>25175727</v>
      </c>
      <c r="G127" s="236"/>
      <c r="H127" s="236"/>
      <c r="I127" s="248"/>
      <c r="J127" s="314"/>
      <c r="K127" s="364"/>
    </row>
    <row r="128" spans="1:12" ht="286.5" customHeight="1" outlineLevel="1" thickBot="1" x14ac:dyDescent="0.3">
      <c r="A128" s="32">
        <v>8</v>
      </c>
      <c r="B128" s="100" t="s">
        <v>328</v>
      </c>
      <c r="C128" s="33" t="s">
        <v>29</v>
      </c>
      <c r="D128" s="26" t="s">
        <v>148</v>
      </c>
      <c r="E128" s="34" t="s">
        <v>200</v>
      </c>
      <c r="F128" s="15">
        <v>5454688.5999999996</v>
      </c>
      <c r="G128" s="15"/>
      <c r="H128" s="13"/>
      <c r="I128" s="137"/>
      <c r="J128" s="155" t="s">
        <v>343</v>
      </c>
      <c r="K128" s="57" t="s">
        <v>201</v>
      </c>
      <c r="L128" s="315" t="s">
        <v>342</v>
      </c>
    </row>
    <row r="129" spans="1:11" ht="42" customHeight="1" outlineLevel="1" thickBot="1" x14ac:dyDescent="0.3">
      <c r="A129" s="3">
        <v>9</v>
      </c>
      <c r="B129" s="26" t="s">
        <v>318</v>
      </c>
      <c r="C129" s="108" t="s">
        <v>16</v>
      </c>
      <c r="D129" s="26" t="s">
        <v>319</v>
      </c>
      <c r="E129" s="105" t="s">
        <v>320</v>
      </c>
      <c r="F129" s="15">
        <v>99661678.319999993</v>
      </c>
      <c r="G129" s="15">
        <v>1006683.62</v>
      </c>
      <c r="H129" s="15"/>
      <c r="I129" s="117" t="s">
        <v>189</v>
      </c>
      <c r="J129" s="109"/>
      <c r="K129" s="110"/>
    </row>
    <row r="130" spans="1:11" ht="23.25" customHeight="1" thickBot="1" x14ac:dyDescent="0.3">
      <c r="A130" s="179"/>
      <c r="B130" s="106"/>
      <c r="C130" s="305"/>
      <c r="D130" s="106"/>
      <c r="E130" s="316" t="s">
        <v>163</v>
      </c>
      <c r="F130" s="317"/>
      <c r="G130" s="236"/>
      <c r="H130" s="236"/>
      <c r="I130" s="181"/>
      <c r="J130" s="314"/>
      <c r="K130" s="107"/>
    </row>
    <row r="131" spans="1:11" ht="17.25" customHeight="1" thickBot="1" x14ac:dyDescent="0.3">
      <c r="A131" s="3"/>
      <c r="B131" s="79"/>
      <c r="C131" s="108"/>
      <c r="D131" s="318"/>
      <c r="E131" s="319" t="s">
        <v>27</v>
      </c>
      <c r="F131" s="256">
        <f>+F108+F114+F116++F118+F120+F123+F124+F128+F129</f>
        <v>332146811.92980003</v>
      </c>
      <c r="G131" s="256">
        <f>+G108+G114+G116++G118+G120+G123+G124+G128+G129</f>
        <v>5472628.5302000018</v>
      </c>
      <c r="H131" s="125"/>
      <c r="I131" s="174"/>
      <c r="J131" s="320"/>
      <c r="K131" s="36"/>
    </row>
    <row r="132" spans="1:11" ht="15.75" customHeight="1" thickBot="1" x14ac:dyDescent="0.3">
      <c r="A132" s="3"/>
      <c r="B132" s="79"/>
      <c r="C132" s="108"/>
      <c r="D132" s="318"/>
      <c r="E132" s="321" t="s">
        <v>28</v>
      </c>
      <c r="F132" s="256">
        <f>F119</f>
        <v>36207299.5</v>
      </c>
      <c r="G132" s="256">
        <f>G119</f>
        <v>0</v>
      </c>
      <c r="H132" s="125"/>
      <c r="I132" s="174"/>
      <c r="J132" s="320"/>
      <c r="K132" s="36"/>
    </row>
    <row r="133" spans="1:11" ht="15.75" thickBot="1" x14ac:dyDescent="0.3"/>
    <row r="134" spans="1:11" ht="16.5" thickBot="1" x14ac:dyDescent="0.3">
      <c r="A134" s="402" t="s">
        <v>162</v>
      </c>
      <c r="B134" s="403"/>
      <c r="C134" s="403"/>
      <c r="D134" s="404"/>
      <c r="E134" s="256" t="s">
        <v>27</v>
      </c>
      <c r="F134" s="256">
        <f>F44+F66+F88+F105+F131</f>
        <v>1525358558.7894001</v>
      </c>
      <c r="G134" s="256">
        <f>G44+G66+G88+G105+G131</f>
        <v>55971081.805706382</v>
      </c>
      <c r="H134" s="125"/>
      <c r="I134" s="323"/>
    </row>
    <row r="135" spans="1:11" ht="16.5" thickBot="1" x14ac:dyDescent="0.3">
      <c r="A135" s="405"/>
      <c r="B135" s="406"/>
      <c r="C135" s="406"/>
      <c r="D135" s="407"/>
      <c r="E135" s="256" t="s">
        <v>28</v>
      </c>
      <c r="F135" s="256">
        <f>F132+F67+F106</f>
        <v>236247690.5</v>
      </c>
      <c r="G135" s="256">
        <f>G132+G67</f>
        <v>11539378.787234044</v>
      </c>
      <c r="H135" s="125"/>
    </row>
    <row r="136" spans="1:11" ht="16.5" thickBot="1" x14ac:dyDescent="0.3">
      <c r="A136" s="408"/>
      <c r="B136" s="409"/>
      <c r="C136" s="409"/>
      <c r="D136" s="410"/>
      <c r="E136" s="256" t="s">
        <v>150</v>
      </c>
      <c r="F136" s="256">
        <f>SUM(F134:F135)</f>
        <v>1761606249.2894001</v>
      </c>
      <c r="G136" s="256">
        <f>SUM(G134:G135)</f>
        <v>67510460.59294042</v>
      </c>
      <c r="H136" s="125"/>
    </row>
    <row r="137" spans="1:11" ht="9" customHeight="1" thickBot="1" x14ac:dyDescent="0.3"/>
    <row r="138" spans="1:11" ht="15.75" x14ac:dyDescent="0.25">
      <c r="A138" s="411" t="s">
        <v>165</v>
      </c>
      <c r="B138" s="412"/>
      <c r="C138" s="412"/>
      <c r="D138" s="412"/>
      <c r="E138" s="22" t="s">
        <v>27</v>
      </c>
      <c r="F138" s="324">
        <f>F134+F142</f>
        <v>2004664201.9094</v>
      </c>
      <c r="I138" s="323"/>
    </row>
    <row r="139" spans="1:11" ht="22.5" customHeight="1" x14ac:dyDescent="0.25">
      <c r="A139" s="413"/>
      <c r="B139" s="414"/>
      <c r="C139" s="414"/>
      <c r="D139" s="414"/>
      <c r="E139" s="23" t="s">
        <v>28</v>
      </c>
      <c r="F139" s="325">
        <f>F135+[1]Выделено!$F$82</f>
        <v>399306510.5</v>
      </c>
      <c r="I139" s="323"/>
    </row>
    <row r="140" spans="1:11" ht="16.5" thickBot="1" x14ac:dyDescent="0.3">
      <c r="A140" s="415"/>
      <c r="B140" s="416"/>
      <c r="C140" s="416"/>
      <c r="D140" s="416"/>
      <c r="E140" s="24" t="s">
        <v>164</v>
      </c>
      <c r="F140" s="326">
        <f>SUM(F138:F139)</f>
        <v>2403970712.4094</v>
      </c>
    </row>
    <row r="141" spans="1:11" ht="9" customHeight="1" thickBot="1" x14ac:dyDescent="0.3"/>
    <row r="142" spans="1:11" ht="15.75" x14ac:dyDescent="0.25">
      <c r="A142" s="401" t="s">
        <v>236</v>
      </c>
      <c r="B142" s="401"/>
      <c r="C142" s="401"/>
      <c r="D142" s="401"/>
      <c r="E142" s="49" t="s">
        <v>27</v>
      </c>
      <c r="F142" s="327">
        <f>[2]Выделено!$H$120</f>
        <v>479305643.12</v>
      </c>
      <c r="I142" s="323"/>
    </row>
    <row r="143" spans="1:11" ht="15.75" x14ac:dyDescent="0.25">
      <c r="E143" s="50" t="s">
        <v>28</v>
      </c>
      <c r="F143" s="328">
        <f>[2]Выделено!$H$121</f>
        <v>165970829.93000001</v>
      </c>
    </row>
    <row r="144" spans="1:11" ht="16.5" thickBot="1" x14ac:dyDescent="0.3">
      <c r="E144" s="126" t="s">
        <v>164</v>
      </c>
      <c r="F144" s="329">
        <f>SUM(F142:F143)</f>
        <v>645276473.04999995</v>
      </c>
    </row>
  </sheetData>
  <mergeCells count="69">
    <mergeCell ref="A142:D142"/>
    <mergeCell ref="I24:I27"/>
    <mergeCell ref="A134:D136"/>
    <mergeCell ref="A138:D140"/>
    <mergeCell ref="A45:J45"/>
    <mergeCell ref="A89:J89"/>
    <mergeCell ref="E84:E85"/>
    <mergeCell ref="I84:I85"/>
    <mergeCell ref="A107:J107"/>
    <mergeCell ref="E52:E54"/>
    <mergeCell ref="I52:I54"/>
    <mergeCell ref="B118:B119"/>
    <mergeCell ref="E114:E115"/>
    <mergeCell ref="I110:I111"/>
    <mergeCell ref="D80:D82"/>
    <mergeCell ref="E108:E111"/>
    <mergeCell ref="K32:K34"/>
    <mergeCell ref="K46:K48"/>
    <mergeCell ref="K52:K54"/>
    <mergeCell ref="K49:K50"/>
    <mergeCell ref="I21:I22"/>
    <mergeCell ref="K21:K22"/>
    <mergeCell ref="I36:I38"/>
    <mergeCell ref="K4:K5"/>
    <mergeCell ref="A7:J7"/>
    <mergeCell ref="E8:E10"/>
    <mergeCell ref="I8:I10"/>
    <mergeCell ref="K8:K10"/>
    <mergeCell ref="C80:C82"/>
    <mergeCell ref="E77:E78"/>
    <mergeCell ref="A102:A103"/>
    <mergeCell ref="E102:E103"/>
    <mergeCell ref="C102:C103"/>
    <mergeCell ref="D102:D103"/>
    <mergeCell ref="B102:B103"/>
    <mergeCell ref="A100:A101"/>
    <mergeCell ref="A1:J1"/>
    <mergeCell ref="A2:J2"/>
    <mergeCell ref="A3:J3"/>
    <mergeCell ref="A4:A5"/>
    <mergeCell ref="B4:B5"/>
    <mergeCell ref="C4:C5"/>
    <mergeCell ref="F4:F5"/>
    <mergeCell ref="G4:G5"/>
    <mergeCell ref="I4:I5"/>
    <mergeCell ref="J4:J5"/>
    <mergeCell ref="H4:H5"/>
    <mergeCell ref="K124:K127"/>
    <mergeCell ref="L80:L82"/>
    <mergeCell ref="K84:K85"/>
    <mergeCell ref="L84:L85"/>
    <mergeCell ref="K117:K119"/>
    <mergeCell ref="K114:K115"/>
    <mergeCell ref="A120:A122"/>
    <mergeCell ref="E120:E121"/>
    <mergeCell ref="K56:K58"/>
    <mergeCell ref="I120:I122"/>
    <mergeCell ref="I12:I16"/>
    <mergeCell ref="I17:I20"/>
    <mergeCell ref="I39:I40"/>
    <mergeCell ref="J112:J113"/>
    <mergeCell ref="A68:J68"/>
    <mergeCell ref="B80:B82"/>
    <mergeCell ref="E56:E58"/>
    <mergeCell ref="I57:I58"/>
    <mergeCell ref="J57:J58"/>
    <mergeCell ref="J108:J109"/>
    <mergeCell ref="I32:I33"/>
    <mergeCell ref="E33:E34"/>
  </mergeCells>
  <pageMargins left="0.11811023622047245" right="0.11811023622047245" top="0.55118110236220474" bottom="0.35433070866141736" header="0.31496062992125984" footer="0.19685039370078741"/>
  <pageSetup paperSize="9" scale="68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не выделено (2)</vt:lpstr>
      <vt:lpstr>'не выделено (2)'!Заголовки_для_печати</vt:lpstr>
      <vt:lpstr>'не выделено (2)'!Область_печати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Геращенко Наталья</dc:creator>
  <cp:lastModifiedBy>Геращенко Наталья</cp:lastModifiedBy>
  <cp:lastPrinted>2023-10-19T06:13:21Z</cp:lastPrinted>
  <dcterms:created xsi:type="dcterms:W3CDTF">2023-06-01T07:52:46Z</dcterms:created>
  <dcterms:modified xsi:type="dcterms:W3CDTF">2023-10-19T06:44:04Z</dcterms:modified>
</cp:coreProperties>
</file>