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B318\МОНИТОРИНГИ\МОНИТОРИНГ ОТКРЫТОСТИ БЮДЖЕТНЫХ ДАННЫХ\МОНИТОРИНГИ по ПРОЕКТУ БЮДЖЕТА\Мониторинг открытости бюджетных данных по проекту 2023-2025\"/>
    </mc:Choice>
  </mc:AlternateContent>
  <bookViews>
    <workbookView xWindow="0" yWindow="0" windowWidth="28800" windowHeight="12300"/>
  </bookViews>
  <sheets>
    <sheet name="Расходы по рпр  " sheetId="1" r:id="rId1"/>
  </sheets>
  <definedNames>
    <definedName name="_xlnm.Print_Titles" localSheetId="0">'Расходы по рпр  '!$6:$6</definedName>
  </definedNames>
  <calcPr calcId="162913"/>
</workbook>
</file>

<file path=xl/calcChain.xml><?xml version="1.0" encoding="utf-8"?>
<calcChain xmlns="http://schemas.openxmlformats.org/spreadsheetml/2006/main">
  <c r="E29" i="1" l="1"/>
  <c r="E35" i="1"/>
  <c r="H54" i="1" l="1"/>
  <c r="I54" i="1"/>
  <c r="F15" i="1" l="1"/>
  <c r="G15" i="1"/>
  <c r="I19" i="1" l="1"/>
  <c r="H19" i="1"/>
  <c r="D19" i="1"/>
  <c r="E19" i="1"/>
  <c r="C19" i="1"/>
  <c r="F9" i="1" l="1"/>
  <c r="G8" i="1"/>
  <c r="H48" i="1" l="1"/>
  <c r="I48" i="1"/>
  <c r="F8" i="1" l="1"/>
  <c r="D7" i="1"/>
  <c r="G20" i="1" l="1"/>
  <c r="F16" i="1" l="1"/>
  <c r="F52" i="1"/>
  <c r="D51" i="1" l="1"/>
  <c r="D48" i="1"/>
  <c r="D45" i="1"/>
  <c r="D41" i="1"/>
  <c r="D38" i="1"/>
  <c r="D32" i="1"/>
  <c r="D27" i="1"/>
  <c r="D21" i="1"/>
  <c r="D17" i="1"/>
  <c r="C51" i="1"/>
  <c r="C48" i="1"/>
  <c r="C45" i="1"/>
  <c r="C41" i="1"/>
  <c r="C38" i="1"/>
  <c r="C32" i="1"/>
  <c r="C27" i="1"/>
  <c r="C21" i="1"/>
  <c r="C17" i="1"/>
  <c r="C7" i="1"/>
  <c r="C54" i="1" l="1"/>
  <c r="I32" i="1"/>
  <c r="H32" i="1"/>
  <c r="E32" i="1"/>
  <c r="G9" i="1" l="1"/>
  <c r="F10" i="1"/>
  <c r="G10" i="1"/>
  <c r="F11" i="1"/>
  <c r="F12" i="1"/>
  <c r="G12" i="1"/>
  <c r="F13" i="1"/>
  <c r="G16" i="1"/>
  <c r="F18" i="1"/>
  <c r="G18" i="1"/>
  <c r="F22" i="1"/>
  <c r="G22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F31" i="1"/>
  <c r="G31" i="1"/>
  <c r="F33" i="1"/>
  <c r="G33" i="1"/>
  <c r="F34" i="1"/>
  <c r="G34" i="1"/>
  <c r="G35" i="1"/>
  <c r="F36" i="1"/>
  <c r="G36" i="1"/>
  <c r="F37" i="1"/>
  <c r="G37" i="1"/>
  <c r="F39" i="1"/>
  <c r="G39" i="1"/>
  <c r="F40" i="1"/>
  <c r="G40" i="1"/>
  <c r="F42" i="1"/>
  <c r="G42" i="1"/>
  <c r="F43" i="1"/>
  <c r="G43" i="1"/>
  <c r="F44" i="1"/>
  <c r="G44" i="1"/>
  <c r="F46" i="1"/>
  <c r="G46" i="1"/>
  <c r="F47" i="1"/>
  <c r="G47" i="1"/>
  <c r="F49" i="1"/>
  <c r="G49" i="1"/>
  <c r="F50" i="1"/>
  <c r="G50" i="1"/>
  <c r="G52" i="1"/>
  <c r="D54" i="1" l="1"/>
  <c r="E7" i="1" l="1"/>
  <c r="F7" i="1" s="1"/>
  <c r="E17" i="1"/>
  <c r="E21" i="1"/>
  <c r="E27" i="1"/>
  <c r="E38" i="1"/>
  <c r="E41" i="1"/>
  <c r="E45" i="1"/>
  <c r="E48" i="1"/>
  <c r="E51" i="1"/>
  <c r="E54" i="1" l="1"/>
  <c r="F45" i="1"/>
  <c r="G45" i="1"/>
  <c r="F32" i="1"/>
  <c r="G32" i="1"/>
  <c r="F17" i="1"/>
  <c r="G17" i="1"/>
  <c r="G48" i="1"/>
  <c r="F48" i="1"/>
  <c r="G38" i="1"/>
  <c r="F38" i="1"/>
  <c r="F19" i="1"/>
  <c r="G19" i="1"/>
  <c r="G51" i="1"/>
  <c r="F51" i="1"/>
  <c r="F21" i="1"/>
  <c r="G21" i="1"/>
  <c r="G41" i="1"/>
  <c r="F41" i="1"/>
  <c r="F27" i="1"/>
  <c r="G27" i="1"/>
  <c r="G7" i="1"/>
  <c r="H21" i="1"/>
  <c r="I21" i="1"/>
  <c r="G54" i="1" l="1"/>
  <c r="F54" i="1"/>
  <c r="H51" i="1"/>
  <c r="I51" i="1"/>
  <c r="H45" i="1"/>
  <c r="I45" i="1"/>
  <c r="H41" i="1"/>
  <c r="I41" i="1"/>
  <c r="H38" i="1"/>
  <c r="I38" i="1"/>
  <c r="H27" i="1"/>
  <c r="I27" i="1"/>
  <c r="H17" i="1"/>
  <c r="I17" i="1"/>
  <c r="H7" i="1"/>
  <c r="I7" i="1"/>
</calcChain>
</file>

<file path=xl/sharedStrings.xml><?xml version="1.0" encoding="utf-8"?>
<sst xmlns="http://schemas.openxmlformats.org/spreadsheetml/2006/main" count="107" uniqueCount="107">
  <si>
    <t>Наименование показателя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</si>
  <si>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</si>
  <si>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</si>
  <si>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</si>
  <si>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</si>
  <si>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</si>
  <si>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</si>
  <si>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0104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</si>
  <si>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</si>
  <si>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</si>
  <si>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</si>
  <si>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</si>
  <si>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</si>
  <si>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</si>
  <si>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</si>
  <si>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</si>
  <si>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</si>
  <si>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</si>
  <si>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</si>
  <si>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</si>
  <si>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</si>
  <si>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</si>
  <si>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</si>
  <si>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</si>
  <si>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</si>
  <si>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</si>
  <si>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</si>
  <si>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</si>
  <si>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</si>
  <si>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</si>
  <si>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</si>
  <si>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</si>
  <si>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</si>
  <si>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</si>
  <si>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</si>
  <si>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</si>
  <si>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</si>
  <si>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</si>
  <si>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</si>
  <si>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</si>
  <si>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</si>
  <si>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</si>
  <si>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 xml:space="preserve">Другие вопросы  в области жилищно-коммунального хозяйства 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</si>
  <si>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</si>
  <si>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</si>
  <si>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</si>
  <si>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</si>
  <si>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</si>
  <si>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</si>
  <si>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</si>
  <si>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</si>
  <si>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</si>
  <si>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</si>
  <si>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</si>
  <si>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</si>
  <si>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</si>
  <si>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</si>
  <si>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</si>
  <si>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</si>
  <si>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</si>
  <si>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</si>
  <si>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</si>
  <si>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</si>
  <si>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</si>
  <si>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</si>
  <si>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</si>
  <si>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 и детства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</si>
  <si>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</si>
  <si>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</si>
  <si>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</si>
  <si>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</si>
  <si>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</si>
  <si>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</si>
  <si>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</si>
  <si>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</si>
  <si>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</si>
  <si>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</si>
  <si>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</si>
  <si>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</si>
  <si>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</si>
  <si>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</si>
  <si>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</si>
  <si>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</si>
  <si>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9800</t>
  </si>
  <si>
    <t>ВСЕГО РАСХОДОВ</t>
  </si>
  <si>
    <t>Код расхода по БК</t>
  </si>
  <si>
    <t>0105</t>
  </si>
  <si>
    <t>Судебная система</t>
  </si>
  <si>
    <t>0107</t>
  </si>
  <si>
    <t>Обеспечение  проведения выборов и референдумов</t>
  </si>
  <si>
    <t>0703</t>
  </si>
  <si>
    <t>Дополнительное образование детей</t>
  </si>
  <si>
    <t>Условно-утверждаемые расходы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</si>
  <si>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</si>
  <si>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</si>
  <si>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</si>
  <si>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</si>
  <si>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>Прогноз</t>
  </si>
  <si>
    <t>Прикладные научные исследования в области общегосударственных вопросов</t>
  </si>
  <si>
    <t>0112</t>
  </si>
  <si>
    <t xml:space="preserve"> -</t>
  </si>
  <si>
    <t>Сведения о расходах городского бюджета города Благовещенска по разделам и подразделам классификации расходов бюджетов  на  2023 год и плановый период 2024 и 2025 годов в сравнении с ожидаемым исполнением за 2022 год и отчетом за 2021 год</t>
  </si>
  <si>
    <t>Исполнение за 2021 год</t>
  </si>
  <si>
    <t>Ожидаемое исполнение на 2022 год</t>
  </si>
  <si>
    <t>2025 год</t>
  </si>
  <si>
    <t>2023 год в сравнении с 2021 годом, %</t>
  </si>
  <si>
    <t>2023 год в сравнении с ожидаемым исполнением 2021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</si>
</sst>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6">
    <xf numFmtId="0" fontId="0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2" fillId="0" borderId="0"/>
    <xf numFmtId="0" fontId="12" fillId="0" borderId="0"/>
    <xf numFmtId="0" fontId="11" fillId="0" borderId="0">
      <alignment horizontal="left"/>
    </xf>
    <xf numFmtId="49" fontId="13" fillId="0" borderId="2"/>
    <xf numFmtId="4" fontId="13" fillId="0" borderId="3">
      <alignment horizontal="right"/>
    </xf>
    <xf numFmtId="4" fontId="13" fillId="0" borderId="3">
      <alignment horizontal="right"/>
    </xf>
    <xf numFmtId="4" fontId="13" fillId="0" borderId="4">
      <alignment horizontal="right"/>
    </xf>
    <xf numFmtId="49" fontId="13" fillId="0" borderId="0">
      <alignment horizontal="right"/>
    </xf>
    <xf numFmtId="0" fontId="13" fillId="0" borderId="2"/>
    <xf numFmtId="4" fontId="13" fillId="0" borderId="5">
      <alignment horizontal="right"/>
    </xf>
    <xf numFmtId="49" fontId="13" fillId="0" borderId="6">
      <alignment horizontal="center"/>
    </xf>
    <xf numFmtId="4" fontId="13" fillId="0" borderId="7">
      <alignment horizontal="right"/>
    </xf>
    <xf numFmtId="0" fontId="14" fillId="0" borderId="0">
      <alignment horizontal="center"/>
    </xf>
    <xf numFmtId="0" fontId="14" fillId="0" borderId="2"/>
    <xf numFmtId="0" fontId="13" fillId="0" borderId="8">
      <alignment horizontal="left" wrapText="1"/>
    </xf>
    <xf numFmtId="0" fontId="13" fillId="0" borderId="9">
      <alignment horizontal="left" wrapText="1" indent="1"/>
    </xf>
    <xf numFmtId="0" fontId="13" fillId="0" borderId="8">
      <alignment horizontal="left" wrapText="1" indent="2"/>
    </xf>
    <xf numFmtId="0" fontId="13" fillId="0" borderId="10">
      <alignment horizontal="left" wrapText="1" indent="2"/>
    </xf>
    <xf numFmtId="0" fontId="13" fillId="0" borderId="0">
      <alignment horizontal="center" wrapText="1"/>
    </xf>
    <xf numFmtId="49" fontId="13" fillId="0" borderId="2">
      <alignment horizontal="left"/>
    </xf>
    <xf numFmtId="49" fontId="13" fillId="0" borderId="11">
      <alignment horizontal="center" wrapText="1"/>
    </xf>
    <xf numFmtId="49" fontId="13" fillId="0" borderId="11">
      <alignment horizontal="left" wrapText="1"/>
    </xf>
    <xf numFmtId="49" fontId="13" fillId="0" borderId="11">
      <alignment horizontal="center" shrinkToFit="1"/>
    </xf>
    <xf numFmtId="49" fontId="13" fillId="0" borderId="2">
      <alignment horizontal="center"/>
    </xf>
    <xf numFmtId="0" fontId="13" fillId="0" borderId="12">
      <alignment horizontal="center"/>
    </xf>
    <xf numFmtId="0" fontId="13" fillId="0" borderId="0">
      <alignment horizontal="center"/>
    </xf>
    <xf numFmtId="49" fontId="13" fillId="0" borderId="2"/>
    <xf numFmtId="49" fontId="13" fillId="0" borderId="3">
      <alignment horizontal="center" shrinkToFit="1"/>
    </xf>
    <xf numFmtId="0" fontId="13" fillId="0" borderId="2">
      <alignment horizontal="center"/>
    </xf>
    <xf numFmtId="49" fontId="13" fillId="0" borderId="12">
      <alignment horizontal="center"/>
    </xf>
    <xf numFmtId="49" fontId="13" fillId="0" borderId="0">
      <alignment horizontal="left"/>
    </xf>
    <xf numFmtId="49" fontId="13" fillId="0" borderId="5">
      <alignment horizontal="center"/>
    </xf>
    <xf numFmtId="0" fontId="14" fillId="0" borderId="13">
      <alignment horizontal="center" vertical="center" textRotation="90" wrapText="1"/>
    </xf>
    <xf numFmtId="0" fontId="14" fillId="0" borderId="12">
      <alignment horizontal="center" vertical="center" textRotation="90" wrapText="1"/>
    </xf>
    <xf numFmtId="0" fontId="13" fillId="0" borderId="0">
      <alignment vertical="center"/>
    </xf>
    <xf numFmtId="0" fontId="14" fillId="0" borderId="13">
      <alignment horizontal="center" vertical="center" textRotation="90"/>
    </xf>
    <xf numFmtId="49" fontId="13" fillId="0" borderId="14">
      <alignment horizontal="center" vertical="center" wrapText="1"/>
    </xf>
    <xf numFmtId="0" fontId="14" fillId="0" borderId="15"/>
    <xf numFmtId="49" fontId="15" fillId="0" borderId="16">
      <alignment horizontal="left" vertical="center" wrapText="1"/>
    </xf>
    <xf numFmtId="49" fontId="13" fillId="0" borderId="17">
      <alignment horizontal="left" vertical="center" wrapText="1" indent="2"/>
    </xf>
    <xf numFmtId="49" fontId="13" fillId="0" borderId="10">
      <alignment horizontal="left" vertical="center" wrapText="1" indent="3"/>
    </xf>
    <xf numFmtId="49" fontId="13" fillId="0" borderId="16">
      <alignment horizontal="left" vertical="center" wrapText="1" indent="3"/>
    </xf>
    <xf numFmtId="49" fontId="13" fillId="0" borderId="18">
      <alignment horizontal="left" vertical="center" wrapText="1" indent="3"/>
    </xf>
    <xf numFmtId="0" fontId="15" fillId="0" borderId="15">
      <alignment horizontal="left" vertical="center" wrapText="1"/>
    </xf>
    <xf numFmtId="49" fontId="13" fillId="0" borderId="12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">
      <alignment horizontal="left" vertical="center" wrapText="1" indent="3"/>
    </xf>
    <xf numFmtId="49" fontId="15" fillId="0" borderId="15">
      <alignment horizontal="left" vertical="center" wrapText="1"/>
    </xf>
    <xf numFmtId="49" fontId="13" fillId="0" borderId="19">
      <alignment horizontal="center" vertical="center" wrapText="1"/>
    </xf>
    <xf numFmtId="49" fontId="14" fillId="0" borderId="20">
      <alignment horizontal="center"/>
    </xf>
    <xf numFmtId="49" fontId="14" fillId="0" borderId="21">
      <alignment horizontal="center" vertical="center" wrapText="1"/>
    </xf>
    <xf numFmtId="49" fontId="13" fillId="0" borderId="22">
      <alignment horizontal="center" vertical="center" wrapText="1"/>
    </xf>
    <xf numFmtId="49" fontId="13" fillId="0" borderId="11">
      <alignment horizontal="center" vertical="center" wrapText="1"/>
    </xf>
    <xf numFmtId="49" fontId="13" fillId="0" borderId="21">
      <alignment horizontal="center" vertical="center" wrapText="1"/>
    </xf>
    <xf numFmtId="49" fontId="13" fillId="0" borderId="23">
      <alignment horizontal="center" vertical="center" wrapText="1"/>
    </xf>
    <xf numFmtId="49" fontId="13" fillId="0" borderId="24">
      <alignment horizontal="center" vertical="center" wrapText="1"/>
    </xf>
    <xf numFmtId="49" fontId="13" fillId="0" borderId="0">
      <alignment horizontal="center" vertical="center" wrapText="1"/>
    </xf>
    <xf numFmtId="49" fontId="13" fillId="0" borderId="2">
      <alignment horizontal="center" vertical="center" wrapText="1"/>
    </xf>
    <xf numFmtId="49" fontId="14" fillId="0" borderId="20">
      <alignment horizontal="center" vertical="center" wrapText="1"/>
    </xf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4" fontId="13" fillId="0" borderId="25">
      <alignment horizontal="right"/>
    </xf>
    <xf numFmtId="0" fontId="13" fillId="0" borderId="26"/>
    <xf numFmtId="4" fontId="13" fillId="0" borderId="19">
      <alignment horizontal="right"/>
    </xf>
    <xf numFmtId="4" fontId="13" fillId="0" borderId="24">
      <alignment horizontal="right" shrinkToFit="1"/>
    </xf>
    <xf numFmtId="4" fontId="13" fillId="0" borderId="0">
      <alignment horizontal="right" shrinkToFit="1"/>
    </xf>
    <xf numFmtId="0" fontId="14" fillId="0" borderId="14">
      <alignment horizontal="center" vertical="top"/>
    </xf>
    <xf numFmtId="0" fontId="13" fillId="0" borderId="14">
      <alignment horizontal="center" vertical="top" wrapText="1"/>
    </xf>
    <xf numFmtId="0" fontId="13" fillId="0" borderId="14">
      <alignment horizontal="center" vertical="top"/>
    </xf>
    <xf numFmtId="4" fontId="13" fillId="0" borderId="27">
      <alignment horizontal="right"/>
    </xf>
    <xf numFmtId="0" fontId="13" fillId="0" borderId="28"/>
    <xf numFmtId="4" fontId="13" fillId="0" borderId="29">
      <alignment horizontal="right"/>
    </xf>
    <xf numFmtId="0" fontId="13" fillId="0" borderId="2">
      <alignment horizontal="right"/>
    </xf>
    <xf numFmtId="0" fontId="14" fillId="0" borderId="14">
      <alignment horizontal="center" vertical="top"/>
    </xf>
    <xf numFmtId="0" fontId="12" fillId="2" borderId="0"/>
    <xf numFmtId="0" fontId="14" fillId="0" borderId="0"/>
    <xf numFmtId="0" fontId="16" fillId="0" borderId="0"/>
    <xf numFmtId="0" fontId="13" fillId="0" borderId="0">
      <alignment horizontal="left"/>
    </xf>
    <xf numFmtId="0" fontId="13" fillId="0" borderId="0"/>
    <xf numFmtId="0" fontId="17" fillId="0" borderId="0"/>
    <xf numFmtId="0" fontId="12" fillId="2" borderId="2"/>
    <xf numFmtId="0" fontId="13" fillId="0" borderId="13">
      <alignment horizontal="center" vertical="top" wrapText="1"/>
    </xf>
    <xf numFmtId="0" fontId="13" fillId="0" borderId="13">
      <alignment horizontal="center" vertical="center"/>
    </xf>
    <xf numFmtId="0" fontId="12" fillId="2" borderId="30"/>
    <xf numFmtId="0" fontId="13" fillId="0" borderId="31">
      <alignment horizontal="left" wrapText="1"/>
    </xf>
    <xf numFmtId="0" fontId="13" fillId="0" borderId="8">
      <alignment horizontal="left" wrapText="1" indent="1"/>
    </xf>
    <xf numFmtId="0" fontId="13" fillId="0" borderId="15">
      <alignment horizontal="left" wrapText="1" indent="2"/>
    </xf>
    <xf numFmtId="0" fontId="12" fillId="2" borderId="32"/>
    <xf numFmtId="0" fontId="18" fillId="0" borderId="0">
      <alignment horizontal="center" wrapText="1"/>
    </xf>
    <xf numFmtId="0" fontId="19" fillId="0" borderId="0">
      <alignment horizontal="center" vertical="top"/>
    </xf>
    <xf numFmtId="0" fontId="13" fillId="0" borderId="2">
      <alignment wrapText="1"/>
    </xf>
    <xf numFmtId="0" fontId="13" fillId="0" borderId="30">
      <alignment wrapText="1"/>
    </xf>
    <xf numFmtId="0" fontId="13" fillId="0" borderId="12">
      <alignment horizontal="left"/>
    </xf>
    <xf numFmtId="0" fontId="13" fillId="0" borderId="14">
      <alignment horizontal="center" vertical="top" wrapText="1"/>
    </xf>
    <xf numFmtId="0" fontId="13" fillId="0" borderId="19">
      <alignment horizontal="center" vertical="center"/>
    </xf>
    <xf numFmtId="0" fontId="12" fillId="2" borderId="33"/>
    <xf numFmtId="49" fontId="13" fillId="0" borderId="20">
      <alignment horizontal="center" wrapText="1"/>
    </xf>
    <xf numFmtId="49" fontId="13" fillId="0" borderId="22">
      <alignment horizontal="center" wrapText="1"/>
    </xf>
    <xf numFmtId="49" fontId="13" fillId="0" borderId="21">
      <alignment horizontal="center"/>
    </xf>
    <xf numFmtId="0" fontId="12" fillId="2" borderId="12"/>
    <xf numFmtId="0" fontId="12" fillId="2" borderId="34"/>
    <xf numFmtId="0" fontId="13" fillId="0" borderId="24"/>
    <xf numFmtId="0" fontId="13" fillId="0" borderId="0">
      <alignment horizontal="center"/>
    </xf>
    <xf numFmtId="49" fontId="13" fillId="0" borderId="12"/>
    <xf numFmtId="49" fontId="13" fillId="0" borderId="0"/>
    <xf numFmtId="0" fontId="13" fillId="0" borderId="14">
      <alignment horizontal="center" vertical="center"/>
    </xf>
    <xf numFmtId="0" fontId="12" fillId="2" borderId="35"/>
    <xf numFmtId="49" fontId="13" fillId="0" borderId="25">
      <alignment horizontal="center"/>
    </xf>
    <xf numFmtId="49" fontId="13" fillId="0" borderId="26">
      <alignment horizontal="center"/>
    </xf>
    <xf numFmtId="49" fontId="13" fillId="0" borderId="14">
      <alignment horizontal="center"/>
    </xf>
    <xf numFmtId="49" fontId="13" fillId="0" borderId="14">
      <alignment horizontal="center" vertical="top" wrapText="1"/>
    </xf>
    <xf numFmtId="49" fontId="13" fillId="0" borderId="14">
      <alignment horizontal="center" vertical="top" wrapText="1"/>
    </xf>
    <xf numFmtId="0" fontId="12" fillId="2" borderId="36"/>
    <xf numFmtId="4" fontId="13" fillId="0" borderId="14">
      <alignment horizontal="right"/>
    </xf>
    <xf numFmtId="0" fontId="13" fillId="3" borderId="24"/>
    <xf numFmtId="49" fontId="13" fillId="0" borderId="37">
      <alignment horizontal="center" vertical="top"/>
    </xf>
    <xf numFmtId="49" fontId="12" fillId="0" borderId="0"/>
    <xf numFmtId="0" fontId="13" fillId="0" borderId="0">
      <alignment horizontal="right"/>
    </xf>
    <xf numFmtId="49" fontId="13" fillId="0" borderId="0">
      <alignment horizontal="right"/>
    </xf>
    <xf numFmtId="0" fontId="20" fillId="0" borderId="0"/>
    <xf numFmtId="0" fontId="20" fillId="0" borderId="38"/>
    <xf numFmtId="49" fontId="21" fillId="0" borderId="39">
      <alignment horizontal="right"/>
    </xf>
    <xf numFmtId="0" fontId="13" fillId="0" borderId="39">
      <alignment horizontal="right"/>
    </xf>
    <xf numFmtId="0" fontId="20" fillId="0" borderId="2"/>
    <xf numFmtId="0" fontId="13" fillId="0" borderId="19">
      <alignment horizontal="center"/>
    </xf>
    <xf numFmtId="49" fontId="12" fillId="0" borderId="40">
      <alignment horizontal="center"/>
    </xf>
    <xf numFmtId="14" fontId="13" fillId="0" borderId="41">
      <alignment horizontal="center"/>
    </xf>
    <xf numFmtId="0" fontId="13" fillId="0" borderId="42">
      <alignment horizontal="center"/>
    </xf>
    <xf numFmtId="49" fontId="13" fillId="0" borderId="43">
      <alignment horizontal="center"/>
    </xf>
    <xf numFmtId="49" fontId="13" fillId="0" borderId="41">
      <alignment horizontal="center"/>
    </xf>
    <xf numFmtId="0" fontId="13" fillId="0" borderId="41">
      <alignment horizontal="center"/>
    </xf>
    <xf numFmtId="49" fontId="13" fillId="0" borderId="44">
      <alignment horizontal="center"/>
    </xf>
    <xf numFmtId="0" fontId="17" fillId="0" borderId="24"/>
    <xf numFmtId="49" fontId="13" fillId="0" borderId="37">
      <alignment horizontal="center" vertical="top" wrapText="1"/>
    </xf>
    <xf numFmtId="0" fontId="13" fillId="0" borderId="45">
      <alignment horizontal="center" vertical="center"/>
    </xf>
    <xf numFmtId="4" fontId="13" fillId="0" borderId="6">
      <alignment horizontal="right"/>
    </xf>
    <xf numFmtId="49" fontId="13" fillId="0" borderId="28">
      <alignment horizontal="center"/>
    </xf>
    <xf numFmtId="0" fontId="13" fillId="0" borderId="0">
      <alignment horizontal="left" wrapText="1"/>
    </xf>
    <xf numFmtId="0" fontId="13" fillId="0" borderId="2">
      <alignment horizontal="left"/>
    </xf>
    <xf numFmtId="0" fontId="13" fillId="0" borderId="9">
      <alignment horizontal="left" wrapText="1"/>
    </xf>
    <xf numFmtId="0" fontId="13" fillId="0" borderId="30"/>
    <xf numFmtId="0" fontId="14" fillId="0" borderId="46">
      <alignment horizontal="left" wrapText="1"/>
    </xf>
    <xf numFmtId="0" fontId="13" fillId="0" borderId="5">
      <alignment horizontal="left" wrapText="1" indent="2"/>
    </xf>
    <xf numFmtId="49" fontId="13" fillId="0" borderId="0">
      <alignment horizontal="center" wrapText="1"/>
    </xf>
    <xf numFmtId="49" fontId="13" fillId="0" borderId="21">
      <alignment horizontal="center" wrapText="1"/>
    </xf>
    <xf numFmtId="0" fontId="13" fillId="0" borderId="33"/>
    <xf numFmtId="0" fontId="13" fillId="0" borderId="47">
      <alignment horizontal="center" wrapText="1"/>
    </xf>
    <xf numFmtId="0" fontId="12" fillId="2" borderId="24"/>
    <xf numFmtId="49" fontId="13" fillId="0" borderId="11">
      <alignment horizontal="center"/>
    </xf>
    <xf numFmtId="49" fontId="13" fillId="0" borderId="0">
      <alignment horizontal="center"/>
    </xf>
    <xf numFmtId="49" fontId="13" fillId="0" borderId="3">
      <alignment horizontal="center" wrapText="1"/>
    </xf>
    <xf numFmtId="49" fontId="13" fillId="0" borderId="4">
      <alignment horizontal="center" wrapText="1"/>
    </xf>
    <xf numFmtId="49" fontId="13" fillId="0" borderId="3">
      <alignment horizontal="center"/>
    </xf>
    <xf numFmtId="0" fontId="22" fillId="0" borderId="0"/>
    <xf numFmtId="0" fontId="23" fillId="0" borderId="0"/>
    <xf numFmtId="0" fontId="12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12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/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ill="1"/>
    <xf numFmtId="3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7" fillId="0" borderId="49" xfId="1" applyFont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48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3" fillId="0" borderId="1" xfId="159" applyNumberFormat="1" applyFont="1" applyFill="1" applyBorder="1" applyAlignment="1">
      <alignment horizontal="center" vertical="center"/>
    </xf>
    <xf numFmtId="164" fontId="3" fillId="0" borderId="1" xfId="165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wrapText="1"/>
    </xf>
    <xf numFmtId="1" fontId="28" fillId="0" borderId="0" xfId="160" applyNumberFormat="1" applyFont="1" applyFill="1" applyBorder="1" applyAlignment="1">
      <alignment wrapText="1"/>
    </xf>
    <xf numFmtId="164" fontId="28" fillId="0" borderId="1" xfId="159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/>
    </xf>
    <xf numFmtId="164" fontId="9" fillId="0" borderId="1" xfId="159" applyNumberFormat="1" applyFont="1" applyFill="1" applyBorder="1" applyAlignment="1">
      <alignment horizontal="center" vertical="center"/>
    </xf>
    <xf numFmtId="164" fontId="9" fillId="0" borderId="50" xfId="159" applyNumberFormat="1" applyFont="1" applyFill="1" applyBorder="1" applyAlignment="1">
      <alignment horizontal="center" vertical="center"/>
    </xf>
    <xf numFmtId="164" fontId="9" fillId="0" borderId="1" xfId="159" applyNumberFormat="1" applyFont="1" applyFill="1" applyBorder="1"/>
    <xf numFmtId="0" fontId="3" fillId="0" borderId="0" xfId="160" applyFont="1" applyFill="1" applyBorder="1" applyAlignment="1">
      <alignment wrapText="1"/>
    </xf>
    <xf numFmtId="164" fontId="9" fillId="0" borderId="50" xfId="159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66">
    <cellStyle name="br" xfId="2"/>
    <cellStyle name="col" xfId="3"/>
    <cellStyle name="style0" xfId="4"/>
    <cellStyle name="td" xfId="5"/>
    <cellStyle name="tr" xfId="6"/>
    <cellStyle name="xl100" xfId="7"/>
    <cellStyle name="xl101" xfId="8"/>
    <cellStyle name="xl101 2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157" xfId="65"/>
    <cellStyle name="xl158" xfId="66"/>
    <cellStyle name="xl159" xfId="67"/>
    <cellStyle name="xl160" xfId="68"/>
    <cellStyle name="xl161" xfId="69"/>
    <cellStyle name="xl162" xfId="70"/>
    <cellStyle name="xl163" xfId="71"/>
    <cellStyle name="xl164" xfId="72"/>
    <cellStyle name="xl165" xfId="73"/>
    <cellStyle name="xl166" xfId="74"/>
    <cellStyle name="xl167" xfId="75"/>
    <cellStyle name="xl168" xfId="76"/>
    <cellStyle name="xl169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Обычный" xfId="0" builtinId="0"/>
    <cellStyle name="Обычный 2" xfId="157"/>
    <cellStyle name="Обычный 2 2" xfId="158"/>
    <cellStyle name="Обычный 2 2 2" xfId="1"/>
    <cellStyle name="Обычный 2 3" xfId="159"/>
    <cellStyle name="Обычный 3" xfId="160"/>
    <cellStyle name="Обычный 4" xfId="161"/>
    <cellStyle name="Обычный 4 2" xfId="165"/>
    <cellStyle name="Обычный 5" xfId="162"/>
    <cellStyle name="Обычный 5 2" xfId="163"/>
    <cellStyle name="Обычный 6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zoomScale="80" zoomScaleNormal="80" workbookViewId="0">
      <selection activeCell="E30" sqref="E30"/>
    </sheetView>
  </sheetViews>
  <sheetFormatPr defaultColWidth="9.140625" defaultRowHeight="12.75" x14ac:dyDescent="0.2"/>
  <cols>
    <col min="1" max="1" width="8" style="1" customWidth="1"/>
    <col min="2" max="2" width="79.42578125" style="2" customWidth="1"/>
    <col min="3" max="3" width="14" style="1" customWidth="1"/>
    <col min="4" max="4" width="12.85546875" style="1" customWidth="1"/>
    <col min="5" max="5" width="13" style="1" customWidth="1"/>
    <col min="6" max="6" width="11.5703125" style="1" customWidth="1"/>
    <col min="7" max="7" width="12.7109375" style="1" customWidth="1"/>
    <col min="8" max="8" width="13" style="16" bestFit="1" customWidth="1"/>
    <col min="9" max="9" width="13.140625" style="1" customWidth="1"/>
    <col min="10" max="157" width="9.140625" style="1"/>
    <col min="158" max="158" width="10.5703125" style="1" customWidth="1"/>
    <col min="159" max="159" width="57.85546875" style="1" customWidth="1"/>
    <col min="160" max="161" width="13.140625" style="1" customWidth="1"/>
    <col min="162" max="162" width="9.28515625" style="1" customWidth="1"/>
    <col min="163" max="169" width="0" style="1" hidden="1" customWidth="1"/>
    <col min="170" max="16384" width="9.140625" style="1"/>
  </cols>
  <sheetData>
    <row r="2" spans="1:9" ht="51.75" customHeight="1" x14ac:dyDescent="0.2">
      <c r="A2" s="40" t="s">
        <v>101</v>
      </c>
      <c r="B2" s="40"/>
      <c r="C2" s="40"/>
      <c r="D2" s="40"/>
      <c r="E2" s="40"/>
      <c r="F2" s="40"/>
      <c r="G2" s="40"/>
      <c r="H2" s="40"/>
      <c r="I2" s="40"/>
    </row>
    <row r="3" spans="1:9" ht="15.75" x14ac:dyDescent="0.25">
      <c r="A3" s="3"/>
      <c r="B3" s="3"/>
      <c r="C3" s="3"/>
    </row>
    <row r="5" spans="1:9" ht="19.5" customHeight="1" x14ac:dyDescent="0.2">
      <c r="A5" s="42" t="s">
        <v>85</v>
      </c>
      <c r="B5" s="41" t="s">
        <v>0</v>
      </c>
      <c r="C5" s="43" t="s">
        <v>102</v>
      </c>
      <c r="D5" s="43" t="s">
        <v>103</v>
      </c>
      <c r="E5" s="44" t="s">
        <v>97</v>
      </c>
      <c r="F5" s="44"/>
      <c r="G5" s="44"/>
      <c r="H5" s="44"/>
      <c r="I5" s="44"/>
    </row>
    <row r="6" spans="1:9" s="4" customFormat="1" ht="82.5" customHeight="1" x14ac:dyDescent="0.2">
      <c r="A6" s="42"/>
      <c r="B6" s="41"/>
      <c r="C6" s="43"/>
      <c r="D6" s="43"/>
      <c r="E6" s="18" t="s">
        <v>93</v>
      </c>
      <c r="F6" s="18" t="s">
        <v>105</v>
      </c>
      <c r="G6" s="18" t="s">
        <v>106</v>
      </c>
      <c r="H6" s="18" t="s">
        <v>96</v>
      </c>
      <c r="I6" s="18" t="s">
        <v>104</v>
      </c>
    </row>
    <row r="7" spans="1:9" s="8" customFormat="1" ht="15.75" x14ac:dyDescent="0.25">
      <c r="A7" s="5" t="s">
        <v>1</v>
      </c>
      <c r="B7" s="6" t="s">
        <v>2</v>
      </c>
      <c r="C7" s="31">
        <f>SUM(C8+C9+C10+C12+C15+C16)+C11+C13</f>
        <v>721663.89999999991</v>
      </c>
      <c r="D7" s="7">
        <f>SUM(D8:D16)</f>
        <v>785460.79999999993</v>
      </c>
      <c r="E7" s="20">
        <f t="shared" ref="E7:I7" si="0">SUM(E8+E9+E10+E12+E15+E16+E11+E13)</f>
        <v>771060.5</v>
      </c>
      <c r="F7" s="7">
        <f>E7/C7*100</f>
        <v>106.84482069838883</v>
      </c>
      <c r="G7" s="7">
        <f>E7/D7*100</f>
        <v>98.166643071175557</v>
      </c>
      <c r="H7" s="20">
        <f t="shared" si="0"/>
        <v>800401.50000000012</v>
      </c>
      <c r="I7" s="21">
        <f t="shared" si="0"/>
        <v>834028.5</v>
      </c>
    </row>
    <row r="8" spans="1:9" s="8" customFormat="1" ht="30" x14ac:dyDescent="0.25">
      <c r="A8" s="9" t="s">
        <v>3</v>
      </c>
      <c r="B8" s="10" t="s">
        <v>4</v>
      </c>
      <c r="C8" s="35">
        <v>3068.9</v>
      </c>
      <c r="D8" s="28">
        <v>3344.4</v>
      </c>
      <c r="E8" s="34">
        <v>3489.8</v>
      </c>
      <c r="F8" s="26">
        <f>E8/C8*100</f>
        <v>113.71501189351234</v>
      </c>
      <c r="G8" s="26">
        <f>E8/D8*100</f>
        <v>104.34756608061238</v>
      </c>
      <c r="H8" s="34">
        <v>3664.6</v>
      </c>
      <c r="I8" s="34">
        <v>3841.2</v>
      </c>
    </row>
    <row r="9" spans="1:9" s="8" customFormat="1" ht="30" x14ac:dyDescent="0.25">
      <c r="A9" s="9" t="s">
        <v>5</v>
      </c>
      <c r="B9" s="10" t="s">
        <v>6</v>
      </c>
      <c r="C9" s="35">
        <v>41456.199999999997</v>
      </c>
      <c r="D9" s="28">
        <v>45888.800000000003</v>
      </c>
      <c r="E9" s="34">
        <v>47105.200000000004</v>
      </c>
      <c r="F9" s="26">
        <f>E9/C9*100</f>
        <v>113.62642982231851</v>
      </c>
      <c r="G9" s="26">
        <f t="shared" ref="G9:G52" si="1">E9/D9*100</f>
        <v>102.65075573996269</v>
      </c>
      <c r="H9" s="34">
        <v>49177.4</v>
      </c>
      <c r="I9" s="34">
        <v>51482.5</v>
      </c>
    </row>
    <row r="10" spans="1:9" s="8" customFormat="1" ht="45" x14ac:dyDescent="0.25">
      <c r="A10" s="9" t="s">
        <v>7</v>
      </c>
      <c r="B10" s="10" t="s">
        <v>8</v>
      </c>
      <c r="C10" s="35">
        <v>312594.8</v>
      </c>
      <c r="D10" s="28">
        <v>314555.5</v>
      </c>
      <c r="E10" s="34">
        <v>327122.60000000009</v>
      </c>
      <c r="F10" s="26">
        <f t="shared" ref="F10:F13" si="2">E10/C10*100</f>
        <v>104.64748613860502</v>
      </c>
      <c r="G10" s="26">
        <f t="shared" si="1"/>
        <v>103.99519321709528</v>
      </c>
      <c r="H10" s="34">
        <v>335445.10000000003</v>
      </c>
      <c r="I10" s="34">
        <v>350953.10000000003</v>
      </c>
    </row>
    <row r="11" spans="1:9" s="8" customFormat="1" ht="15.75" x14ac:dyDescent="0.25">
      <c r="A11" s="9" t="s">
        <v>86</v>
      </c>
      <c r="B11" s="10" t="s">
        <v>87</v>
      </c>
      <c r="C11" s="35">
        <v>18.3</v>
      </c>
      <c r="D11" s="28">
        <v>483.6</v>
      </c>
      <c r="E11" s="34">
        <v>13.5</v>
      </c>
      <c r="F11" s="26">
        <f t="shared" si="2"/>
        <v>73.770491803278688</v>
      </c>
      <c r="G11" s="26">
        <v>0</v>
      </c>
      <c r="H11" s="34">
        <v>21.4</v>
      </c>
      <c r="I11" s="34">
        <v>0</v>
      </c>
    </row>
    <row r="12" spans="1:9" s="8" customFormat="1" ht="30" x14ac:dyDescent="0.25">
      <c r="A12" s="9" t="s">
        <v>9</v>
      </c>
      <c r="B12" s="10" t="s">
        <v>10</v>
      </c>
      <c r="C12" s="35">
        <v>73229.399999999994</v>
      </c>
      <c r="D12" s="28">
        <v>82001</v>
      </c>
      <c r="E12" s="34">
        <v>81835.899999999994</v>
      </c>
      <c r="F12" s="26">
        <f t="shared" si="2"/>
        <v>111.75279327701715</v>
      </c>
      <c r="G12" s="26">
        <f t="shared" si="1"/>
        <v>99.798660991939116</v>
      </c>
      <c r="H12" s="34">
        <v>85752.900000000009</v>
      </c>
      <c r="I12" s="34">
        <v>89818.6</v>
      </c>
    </row>
    <row r="13" spans="1:9" s="8" customFormat="1" ht="15.75" x14ac:dyDescent="0.25">
      <c r="A13" s="9" t="s">
        <v>88</v>
      </c>
      <c r="B13" s="10" t="s">
        <v>89</v>
      </c>
      <c r="C13" s="35">
        <v>2264.1999999999998</v>
      </c>
      <c r="D13" s="28">
        <v>2033.3</v>
      </c>
      <c r="E13" s="34">
        <v>0</v>
      </c>
      <c r="F13" s="27">
        <f t="shared" si="2"/>
        <v>0</v>
      </c>
      <c r="G13" s="27">
        <v>0</v>
      </c>
      <c r="H13" s="34">
        <v>0</v>
      </c>
      <c r="I13" s="34">
        <v>0</v>
      </c>
    </row>
    <row r="14" spans="1:9" s="8" customFormat="1" ht="15.75" hidden="1" x14ac:dyDescent="0.25">
      <c r="A14" s="9" t="s">
        <v>99</v>
      </c>
      <c r="B14" s="10" t="s">
        <v>98</v>
      </c>
      <c r="C14" s="35">
        <v>0</v>
      </c>
      <c r="D14" s="28"/>
      <c r="E14" s="34"/>
      <c r="F14" s="27"/>
      <c r="G14" s="27"/>
      <c r="H14" s="34"/>
      <c r="I14" s="34"/>
    </row>
    <row r="15" spans="1:9" s="8" customFormat="1" ht="15.75" x14ac:dyDescent="0.25">
      <c r="A15" s="9" t="s">
        <v>11</v>
      </c>
      <c r="B15" s="11" t="s">
        <v>12</v>
      </c>
      <c r="C15" s="35">
        <v>10217.4</v>
      </c>
      <c r="D15" s="28">
        <v>24999.599999999999</v>
      </c>
      <c r="E15" s="34">
        <v>40000</v>
      </c>
      <c r="F15" s="26">
        <f t="shared" ref="F15" si="3">E15/C15*100</f>
        <v>391.48902851997576</v>
      </c>
      <c r="G15" s="26">
        <f t="shared" ref="G15" si="4">E15/D15*100</f>
        <v>160.00256004096067</v>
      </c>
      <c r="H15" s="34">
        <v>40000</v>
      </c>
      <c r="I15" s="34">
        <v>40000</v>
      </c>
    </row>
    <row r="16" spans="1:9" s="8" customFormat="1" ht="15.75" x14ac:dyDescent="0.25">
      <c r="A16" s="9" t="s">
        <v>13</v>
      </c>
      <c r="B16" s="10" t="s">
        <v>14</v>
      </c>
      <c r="C16" s="35">
        <v>278814.7</v>
      </c>
      <c r="D16" s="28">
        <v>312154.59999999998</v>
      </c>
      <c r="E16" s="34">
        <v>271493.49999999994</v>
      </c>
      <c r="F16" s="26">
        <f t="shared" ref="F16:F22" si="5">E16/C16*100</f>
        <v>97.374170013274025</v>
      </c>
      <c r="G16" s="26">
        <f t="shared" si="1"/>
        <v>86.974050678734187</v>
      </c>
      <c r="H16" s="34">
        <v>286340.10000000003</v>
      </c>
      <c r="I16" s="34">
        <v>297933.10000000003</v>
      </c>
    </row>
    <row r="17" spans="1:9" s="8" customFormat="1" ht="15.75" x14ac:dyDescent="0.25">
      <c r="A17" s="5" t="s">
        <v>15</v>
      </c>
      <c r="B17" s="6" t="s">
        <v>16</v>
      </c>
      <c r="C17" s="32">
        <f>SUM(C18)</f>
        <v>2055.6</v>
      </c>
      <c r="D17" s="23">
        <f>D18</f>
        <v>805</v>
      </c>
      <c r="E17" s="22">
        <f t="shared" ref="E17" si="6">SUM(E18)</f>
        <v>979.7</v>
      </c>
      <c r="F17" s="23">
        <f t="shared" si="5"/>
        <v>47.660050593500685</v>
      </c>
      <c r="G17" s="23">
        <f t="shared" si="1"/>
        <v>121.70186335403727</v>
      </c>
      <c r="H17" s="22">
        <f t="shared" ref="H17" si="7">SUM(H18)</f>
        <v>247.9</v>
      </c>
      <c r="I17" s="22">
        <f t="shared" ref="I17" si="8">SUM(I18)</f>
        <v>247.9</v>
      </c>
    </row>
    <row r="18" spans="1:9" s="8" customFormat="1" ht="15.75" x14ac:dyDescent="0.25">
      <c r="A18" s="9" t="s">
        <v>17</v>
      </c>
      <c r="B18" s="11" t="s">
        <v>18</v>
      </c>
      <c r="C18" s="26">
        <v>2055.6</v>
      </c>
      <c r="D18" s="33">
        <v>805</v>
      </c>
      <c r="E18" s="34">
        <v>979.7</v>
      </c>
      <c r="F18" s="26">
        <f t="shared" si="5"/>
        <v>47.660050593500685</v>
      </c>
      <c r="G18" s="26">
        <f t="shared" si="1"/>
        <v>121.70186335403727</v>
      </c>
      <c r="H18" s="34">
        <v>247.9</v>
      </c>
      <c r="I18" s="34">
        <v>247.9</v>
      </c>
    </row>
    <row r="19" spans="1:9" s="8" customFormat="1" ht="15.75" x14ac:dyDescent="0.25">
      <c r="A19" s="5" t="s">
        <v>19</v>
      </c>
      <c r="B19" s="6" t="s">
        <v>20</v>
      </c>
      <c r="C19" s="32">
        <f>C20</f>
        <v>135197.4</v>
      </c>
      <c r="D19" s="32">
        <f t="shared" ref="D19:E19" si="9">D20</f>
        <v>142392.20000000001</v>
      </c>
      <c r="E19" s="32">
        <f t="shared" si="9"/>
        <v>143930.5</v>
      </c>
      <c r="F19" s="23">
        <f t="shared" si="5"/>
        <v>106.45951771261875</v>
      </c>
      <c r="G19" s="23">
        <f t="shared" si="1"/>
        <v>101.08032602909429</v>
      </c>
      <c r="H19" s="32">
        <f t="shared" ref="H19" si="10">H20</f>
        <v>149135.80000000002</v>
      </c>
      <c r="I19" s="32">
        <f t="shared" ref="I19" si="11">I20</f>
        <v>152923.5</v>
      </c>
    </row>
    <row r="20" spans="1:9" s="8" customFormat="1" ht="30" x14ac:dyDescent="0.25">
      <c r="A20" s="9" t="s">
        <v>95</v>
      </c>
      <c r="B20" s="37" t="s">
        <v>94</v>
      </c>
      <c r="C20" s="24">
        <v>135197.4</v>
      </c>
      <c r="D20" s="38">
        <v>142392.20000000001</v>
      </c>
      <c r="E20" s="35">
        <v>143930.5</v>
      </c>
      <c r="F20" s="26" t="s">
        <v>100</v>
      </c>
      <c r="G20" s="26">
        <f t="shared" ref="G20" si="12">E20/D20*100</f>
        <v>101.08032602909429</v>
      </c>
      <c r="H20" s="35">
        <v>149135.80000000002</v>
      </c>
      <c r="I20" s="35">
        <v>152923.5</v>
      </c>
    </row>
    <row r="21" spans="1:9" s="8" customFormat="1" ht="15.75" x14ac:dyDescent="0.25">
      <c r="A21" s="5" t="s">
        <v>21</v>
      </c>
      <c r="B21" s="6" t="s">
        <v>22</v>
      </c>
      <c r="C21" s="32">
        <f>SUM(C24+C26+C23+C25+C22)</f>
        <v>2824337.5999999996</v>
      </c>
      <c r="D21" s="23">
        <f>SUM(D22:D26)</f>
        <v>3737708.6000000006</v>
      </c>
      <c r="E21" s="22">
        <f t="shared" ref="E21:I21" si="13">SUM(E24+E26+E23+E25+E22)</f>
        <v>2941482.3</v>
      </c>
      <c r="F21" s="23">
        <f t="shared" si="5"/>
        <v>104.14768758522352</v>
      </c>
      <c r="G21" s="23">
        <f t="shared" si="1"/>
        <v>78.69747523924147</v>
      </c>
      <c r="H21" s="22">
        <f t="shared" si="13"/>
        <v>1541975.9999999998</v>
      </c>
      <c r="I21" s="22">
        <f t="shared" si="13"/>
        <v>720075.00000000012</v>
      </c>
    </row>
    <row r="22" spans="1:9" s="8" customFormat="1" ht="15.75" x14ac:dyDescent="0.25">
      <c r="A22" s="12" t="s">
        <v>23</v>
      </c>
      <c r="B22" s="13" t="s">
        <v>24</v>
      </c>
      <c r="C22" s="24">
        <v>11163.3</v>
      </c>
      <c r="D22" s="24">
        <v>11554</v>
      </c>
      <c r="E22" s="34">
        <v>14406.3</v>
      </c>
      <c r="F22" s="26">
        <f t="shared" si="5"/>
        <v>129.05054956867593</v>
      </c>
      <c r="G22" s="26">
        <f t="shared" si="1"/>
        <v>124.68668859269516</v>
      </c>
      <c r="H22" s="34">
        <v>14406.3</v>
      </c>
      <c r="I22" s="34">
        <v>14406.3</v>
      </c>
    </row>
    <row r="23" spans="1:9" s="8" customFormat="1" ht="15.75" x14ac:dyDescent="0.25">
      <c r="A23" s="9" t="s">
        <v>25</v>
      </c>
      <c r="B23" s="11" t="s">
        <v>26</v>
      </c>
      <c r="C23" s="24">
        <v>697305.1</v>
      </c>
      <c r="D23" s="24">
        <v>1365450</v>
      </c>
      <c r="E23" s="34">
        <v>882163.60000000009</v>
      </c>
      <c r="F23" s="26">
        <v>0</v>
      </c>
      <c r="G23" s="26">
        <f t="shared" si="1"/>
        <v>64.606071258559467</v>
      </c>
      <c r="H23" s="34">
        <v>473080.2</v>
      </c>
      <c r="I23" s="34"/>
    </row>
    <row r="24" spans="1:9" s="8" customFormat="1" ht="15.75" x14ac:dyDescent="0.25">
      <c r="A24" s="9" t="s">
        <v>27</v>
      </c>
      <c r="B24" s="11" t="s">
        <v>28</v>
      </c>
      <c r="C24" s="24">
        <v>162347.70000000001</v>
      </c>
      <c r="D24" s="24">
        <v>220983.1</v>
      </c>
      <c r="E24" s="34">
        <v>141115.69999999998</v>
      </c>
      <c r="F24" s="26">
        <f t="shared" ref="F24:F34" si="14">E24/C24*100</f>
        <v>86.921896645286608</v>
      </c>
      <c r="G24" s="26">
        <f t="shared" si="1"/>
        <v>63.858141188172304</v>
      </c>
      <c r="H24" s="34">
        <v>127881.1</v>
      </c>
      <c r="I24" s="34">
        <v>77397.100000000006</v>
      </c>
    </row>
    <row r="25" spans="1:9" s="8" customFormat="1" ht="15.75" x14ac:dyDescent="0.25">
      <c r="A25" s="9" t="s">
        <v>29</v>
      </c>
      <c r="B25" s="11" t="s">
        <v>30</v>
      </c>
      <c r="C25" s="24">
        <v>1743855.2</v>
      </c>
      <c r="D25" s="34">
        <v>1712126.8</v>
      </c>
      <c r="E25" s="34">
        <v>1002710.7999999999</v>
      </c>
      <c r="F25" s="26">
        <f t="shared" si="14"/>
        <v>57.499659375388504</v>
      </c>
      <c r="G25" s="26">
        <f t="shared" si="1"/>
        <v>58.565218417234043</v>
      </c>
      <c r="H25" s="34">
        <v>924386.99999999988</v>
      </c>
      <c r="I25" s="34">
        <v>626063.30000000005</v>
      </c>
    </row>
    <row r="26" spans="1:9" s="8" customFormat="1" ht="15.75" x14ac:dyDescent="0.25">
      <c r="A26" s="9" t="s">
        <v>31</v>
      </c>
      <c r="B26" s="10" t="s">
        <v>32</v>
      </c>
      <c r="C26" s="24">
        <v>209666.3</v>
      </c>
      <c r="D26" s="24">
        <v>427594.7</v>
      </c>
      <c r="E26" s="34">
        <v>901085.9</v>
      </c>
      <c r="F26" s="26">
        <f t="shared" si="14"/>
        <v>429.77145111064584</v>
      </c>
      <c r="G26" s="26">
        <f t="shared" si="1"/>
        <v>210.73364566960257</v>
      </c>
      <c r="H26" s="34">
        <v>2221.4000000000005</v>
      </c>
      <c r="I26" s="34">
        <v>2208.3000000000002</v>
      </c>
    </row>
    <row r="27" spans="1:9" s="8" customFormat="1" ht="15.75" x14ac:dyDescent="0.25">
      <c r="A27" s="5" t="s">
        <v>33</v>
      </c>
      <c r="B27" s="6" t="s">
        <v>34</v>
      </c>
      <c r="C27" s="31">
        <f>SUM(C28+C29+C31+C30)</f>
        <v>2427636.7999999998</v>
      </c>
      <c r="D27" s="7">
        <f>SUM(D28:D31)</f>
        <v>4838304.1000000006</v>
      </c>
      <c r="E27" s="20">
        <f t="shared" ref="E27" si="15">SUM(E28+E29+E31+E30)</f>
        <v>4229355.5999999996</v>
      </c>
      <c r="F27" s="7">
        <f t="shared" si="14"/>
        <v>174.21698336423304</v>
      </c>
      <c r="G27" s="7">
        <f t="shared" si="1"/>
        <v>87.414009383990546</v>
      </c>
      <c r="H27" s="20">
        <f t="shared" ref="H27" si="16">SUM(H28+H29+H31+H30)</f>
        <v>3381965.6</v>
      </c>
      <c r="I27" s="20">
        <f t="shared" ref="I27" si="17">SUM(I28+I29+I31+I30)</f>
        <v>949960.9</v>
      </c>
    </row>
    <row r="28" spans="1:9" s="8" customFormat="1" ht="15.75" x14ac:dyDescent="0.25">
      <c r="A28" s="9" t="s">
        <v>35</v>
      </c>
      <c r="B28" s="11" t="s">
        <v>36</v>
      </c>
      <c r="C28" s="24">
        <v>234233</v>
      </c>
      <c r="D28" s="35">
        <v>541853.6</v>
      </c>
      <c r="E28" s="35">
        <v>21053.5</v>
      </c>
      <c r="F28" s="26">
        <f t="shared" si="14"/>
        <v>8.9882723612812878</v>
      </c>
      <c r="G28" s="26">
        <f t="shared" si="1"/>
        <v>3.8854590981770722</v>
      </c>
      <c r="H28" s="35">
        <v>17248.7</v>
      </c>
      <c r="I28" s="35">
        <v>14692.199999999999</v>
      </c>
    </row>
    <row r="29" spans="1:9" s="8" customFormat="1" ht="15.75" x14ac:dyDescent="0.25">
      <c r="A29" s="9" t="s">
        <v>37</v>
      </c>
      <c r="B29" s="11" t="s">
        <v>38</v>
      </c>
      <c r="C29" s="24">
        <v>1204138.3999999999</v>
      </c>
      <c r="D29" s="35">
        <v>3128641.2</v>
      </c>
      <c r="E29" s="35">
        <f>3734101.3-108</f>
        <v>3733993.3</v>
      </c>
      <c r="F29" s="26">
        <f t="shared" si="14"/>
        <v>310.09668822122109</v>
      </c>
      <c r="G29" s="26">
        <f t="shared" si="1"/>
        <v>119.3487223782644</v>
      </c>
      <c r="H29" s="35">
        <v>2827557.5</v>
      </c>
      <c r="I29" s="35">
        <v>509422.4</v>
      </c>
    </row>
    <row r="30" spans="1:9" s="8" customFormat="1" ht="15.75" x14ac:dyDescent="0.25">
      <c r="A30" s="9" t="s">
        <v>39</v>
      </c>
      <c r="B30" s="11" t="s">
        <v>40</v>
      </c>
      <c r="C30" s="24">
        <v>836101.4</v>
      </c>
      <c r="D30" s="24">
        <v>993738.1</v>
      </c>
      <c r="E30" s="35">
        <v>298522.2</v>
      </c>
      <c r="F30" s="26">
        <f t="shared" si="14"/>
        <v>35.704066516334024</v>
      </c>
      <c r="G30" s="26">
        <f t="shared" si="1"/>
        <v>30.04032953954367</v>
      </c>
      <c r="H30" s="35">
        <v>353338</v>
      </c>
      <c r="I30" s="35">
        <v>234649</v>
      </c>
    </row>
    <row r="31" spans="1:9" s="8" customFormat="1" ht="15.75" x14ac:dyDescent="0.25">
      <c r="A31" s="9" t="s">
        <v>41</v>
      </c>
      <c r="B31" s="11" t="s">
        <v>42</v>
      </c>
      <c r="C31" s="24">
        <v>153164</v>
      </c>
      <c r="D31" s="35">
        <v>174071.2</v>
      </c>
      <c r="E31" s="35">
        <v>175786.60000000003</v>
      </c>
      <c r="F31" s="26">
        <f t="shared" si="14"/>
        <v>114.77018098247633</v>
      </c>
      <c r="G31" s="26">
        <f t="shared" si="1"/>
        <v>100.9854588237457</v>
      </c>
      <c r="H31" s="35">
        <v>183821.4</v>
      </c>
      <c r="I31" s="35">
        <v>191197.3</v>
      </c>
    </row>
    <row r="32" spans="1:9" s="8" customFormat="1" ht="15.75" x14ac:dyDescent="0.25">
      <c r="A32" s="5" t="s">
        <v>43</v>
      </c>
      <c r="B32" s="6" t="s">
        <v>44</v>
      </c>
      <c r="C32" s="32">
        <f>SUM(C33+C34+C36+C37)+C35</f>
        <v>4928754.9000000004</v>
      </c>
      <c r="D32" s="7">
        <f>SUM(D33:D37)</f>
        <v>5015185.8</v>
      </c>
      <c r="E32" s="7">
        <f t="shared" ref="E32" si="18">E33+E34+E36+E37+E35</f>
        <v>4474257.4000000004</v>
      </c>
      <c r="F32" s="7">
        <f t="shared" si="14"/>
        <v>90.778654868798611</v>
      </c>
      <c r="G32" s="7">
        <f t="shared" si="1"/>
        <v>89.214190230001051</v>
      </c>
      <c r="H32" s="7">
        <f t="shared" ref="H32" si="19">H33+H34+H36+H37+H35</f>
        <v>5142642.6000000006</v>
      </c>
      <c r="I32" s="7">
        <f t="shared" ref="I32" si="20">I33+I34+I36+I37+I35</f>
        <v>4488668.4000000004</v>
      </c>
    </row>
    <row r="33" spans="1:9" s="8" customFormat="1" ht="15.75" x14ac:dyDescent="0.25">
      <c r="A33" s="9" t="s">
        <v>45</v>
      </c>
      <c r="B33" s="11" t="s">
        <v>46</v>
      </c>
      <c r="C33" s="24">
        <v>1446156.3</v>
      </c>
      <c r="D33" s="35">
        <v>1458464.3</v>
      </c>
      <c r="E33" s="35">
        <v>1625772</v>
      </c>
      <c r="F33" s="26">
        <f t="shared" si="14"/>
        <v>112.42021349974411</v>
      </c>
      <c r="G33" s="26">
        <f t="shared" si="1"/>
        <v>111.4714977939467</v>
      </c>
      <c r="H33" s="35">
        <v>1707099.2000000002</v>
      </c>
      <c r="I33" s="35">
        <v>1761566.9</v>
      </c>
    </row>
    <row r="34" spans="1:9" s="8" customFormat="1" ht="15.75" x14ac:dyDescent="0.25">
      <c r="A34" s="9" t="s">
        <v>47</v>
      </c>
      <c r="B34" s="11" t="s">
        <v>48</v>
      </c>
      <c r="C34" s="24">
        <v>2935128.6</v>
      </c>
      <c r="D34" s="35">
        <v>2936878</v>
      </c>
      <c r="E34" s="35">
        <v>2165742.3000000003</v>
      </c>
      <c r="F34" s="26">
        <f t="shared" si="14"/>
        <v>73.786964564346519</v>
      </c>
      <c r="G34" s="26">
        <f t="shared" si="1"/>
        <v>73.743012137378543</v>
      </c>
      <c r="H34" s="35">
        <v>2751156</v>
      </c>
      <c r="I34" s="35">
        <v>2021277.1000000003</v>
      </c>
    </row>
    <row r="35" spans="1:9" s="8" customFormat="1" ht="15.75" x14ac:dyDescent="0.25">
      <c r="A35" s="9" t="s">
        <v>90</v>
      </c>
      <c r="B35" s="19" t="s">
        <v>91</v>
      </c>
      <c r="C35" s="24">
        <v>387163.2</v>
      </c>
      <c r="D35" s="24">
        <v>446317.9</v>
      </c>
      <c r="E35" s="35">
        <f>498660.6+108</f>
        <v>498768.6</v>
      </c>
      <c r="F35" s="26">
        <v>0</v>
      </c>
      <c r="G35" s="26">
        <f t="shared" si="1"/>
        <v>111.7518701356141</v>
      </c>
      <c r="H35" s="35">
        <v>488838.9</v>
      </c>
      <c r="I35" s="35">
        <v>505727.8</v>
      </c>
    </row>
    <row r="36" spans="1:9" s="8" customFormat="1" ht="15.75" x14ac:dyDescent="0.25">
      <c r="A36" s="9" t="s">
        <v>49</v>
      </c>
      <c r="B36" s="11" t="s">
        <v>50</v>
      </c>
      <c r="C36" s="24">
        <v>33436.800000000003</v>
      </c>
      <c r="D36" s="24">
        <v>32975.599999999999</v>
      </c>
      <c r="E36" s="35">
        <v>22277.7</v>
      </c>
      <c r="F36" s="26">
        <f t="shared" ref="F36:F51" si="21">E36/C36*100</f>
        <v>66.626291989664082</v>
      </c>
      <c r="G36" s="26">
        <f t="shared" si="1"/>
        <v>67.558133892939026</v>
      </c>
      <c r="H36" s="35">
        <v>23354</v>
      </c>
      <c r="I36" s="35">
        <v>23594.199999999997</v>
      </c>
    </row>
    <row r="37" spans="1:9" s="8" customFormat="1" ht="15.75" x14ac:dyDescent="0.25">
      <c r="A37" s="9" t="s">
        <v>51</v>
      </c>
      <c r="B37" s="11" t="s">
        <v>52</v>
      </c>
      <c r="C37" s="24">
        <v>126870</v>
      </c>
      <c r="D37" s="24">
        <v>140550</v>
      </c>
      <c r="E37" s="35">
        <v>161696.79999999999</v>
      </c>
      <c r="F37" s="26">
        <f t="shared" si="21"/>
        <v>127.45077638527627</v>
      </c>
      <c r="G37" s="26">
        <f t="shared" si="1"/>
        <v>115.04574884382781</v>
      </c>
      <c r="H37" s="35">
        <v>172194.5</v>
      </c>
      <c r="I37" s="35">
        <v>176502.39999999999</v>
      </c>
    </row>
    <row r="38" spans="1:9" s="14" customFormat="1" ht="15.75" x14ac:dyDescent="0.25">
      <c r="A38" s="5" t="s">
        <v>53</v>
      </c>
      <c r="B38" s="6" t="s">
        <v>54</v>
      </c>
      <c r="C38" s="31">
        <f>SUM(C39+C40)</f>
        <v>380343.6</v>
      </c>
      <c r="D38" s="7">
        <f>SUM(D39:D40)</f>
        <v>355115.4</v>
      </c>
      <c r="E38" s="20">
        <f t="shared" ref="E38" si="22">SUM(E39+E40)</f>
        <v>332424.2</v>
      </c>
      <c r="F38" s="7">
        <f t="shared" si="21"/>
        <v>87.401023705933284</v>
      </c>
      <c r="G38" s="7">
        <f t="shared" si="1"/>
        <v>93.610189814353305</v>
      </c>
      <c r="H38" s="20">
        <f t="shared" ref="H38" si="23">SUM(H39+H40)</f>
        <v>353268.60000000003</v>
      </c>
      <c r="I38" s="20">
        <f t="shared" ref="I38" si="24">SUM(I39+I40)</f>
        <v>356220.69999999995</v>
      </c>
    </row>
    <row r="39" spans="1:9" s="8" customFormat="1" ht="15.75" x14ac:dyDescent="0.25">
      <c r="A39" s="9" t="s">
        <v>55</v>
      </c>
      <c r="B39" s="11" t="s">
        <v>56</v>
      </c>
      <c r="C39" s="24">
        <v>313527</v>
      </c>
      <c r="D39" s="34">
        <v>284394.3</v>
      </c>
      <c r="E39" s="34">
        <v>259679.9</v>
      </c>
      <c r="F39" s="26">
        <f t="shared" si="21"/>
        <v>82.825370701725845</v>
      </c>
      <c r="G39" s="26">
        <f t="shared" si="1"/>
        <v>91.309811764863085</v>
      </c>
      <c r="H39" s="34">
        <v>278951.10000000003</v>
      </c>
      <c r="I39" s="34">
        <v>280728.39999999997</v>
      </c>
    </row>
    <row r="40" spans="1:9" s="8" customFormat="1" ht="15.75" x14ac:dyDescent="0.25">
      <c r="A40" s="9" t="s">
        <v>57</v>
      </c>
      <c r="B40" s="11" t="s">
        <v>58</v>
      </c>
      <c r="C40" s="24">
        <v>66816.600000000006</v>
      </c>
      <c r="D40" s="24">
        <v>70721.100000000006</v>
      </c>
      <c r="E40" s="34">
        <v>72744.3</v>
      </c>
      <c r="F40" s="26">
        <f t="shared" si="21"/>
        <v>108.87159777660042</v>
      </c>
      <c r="G40" s="26">
        <f t="shared" si="1"/>
        <v>102.86081523053232</v>
      </c>
      <c r="H40" s="34">
        <v>74317.5</v>
      </c>
      <c r="I40" s="34">
        <v>75492.3</v>
      </c>
    </row>
    <row r="41" spans="1:9" s="14" customFormat="1" ht="15.75" x14ac:dyDescent="0.25">
      <c r="A41" s="5" t="s">
        <v>59</v>
      </c>
      <c r="B41" s="6" t="s">
        <v>60</v>
      </c>
      <c r="C41" s="31">
        <f>SUM(C42+C43+C44)</f>
        <v>315569.40000000002</v>
      </c>
      <c r="D41" s="7">
        <f>SUM(D42:D44)</f>
        <v>410285.4</v>
      </c>
      <c r="E41" s="20">
        <f t="shared" ref="E41" si="25">SUM(E42+E43+E44)</f>
        <v>341761.2</v>
      </c>
      <c r="F41" s="7">
        <f t="shared" si="21"/>
        <v>108.29985416836993</v>
      </c>
      <c r="G41" s="7">
        <f t="shared" si="1"/>
        <v>83.298406426355896</v>
      </c>
      <c r="H41" s="20">
        <f t="shared" ref="H41" si="26">SUM(H42+H43+H44)</f>
        <v>418972</v>
      </c>
      <c r="I41" s="20">
        <f t="shared" ref="I41" si="27">SUM(I42+I43+I44)</f>
        <v>313265.7</v>
      </c>
    </row>
    <row r="42" spans="1:9" s="8" customFormat="1" ht="15.75" x14ac:dyDescent="0.25">
      <c r="A42" s="9" t="s">
        <v>61</v>
      </c>
      <c r="B42" s="10" t="s">
        <v>62</v>
      </c>
      <c r="C42" s="24">
        <v>9649.1</v>
      </c>
      <c r="D42" s="24">
        <v>10422.700000000001</v>
      </c>
      <c r="E42" s="35">
        <v>10727.9</v>
      </c>
      <c r="F42" s="26">
        <f t="shared" si="21"/>
        <v>111.18031733529551</v>
      </c>
      <c r="G42" s="26">
        <f t="shared" si="1"/>
        <v>102.92822397267503</v>
      </c>
      <c r="H42" s="35">
        <v>10727.9</v>
      </c>
      <c r="I42" s="35">
        <v>10727.9</v>
      </c>
    </row>
    <row r="43" spans="1:9" s="8" customFormat="1" ht="15.75" x14ac:dyDescent="0.25">
      <c r="A43" s="9" t="s">
        <v>63</v>
      </c>
      <c r="B43" s="10" t="s">
        <v>64</v>
      </c>
      <c r="C43" s="24">
        <v>46889.2</v>
      </c>
      <c r="D43" s="24">
        <v>88171.3</v>
      </c>
      <c r="E43" s="35">
        <v>60293.1</v>
      </c>
      <c r="F43" s="26">
        <f t="shared" si="21"/>
        <v>128.58632691536644</v>
      </c>
      <c r="G43" s="26">
        <f t="shared" si="1"/>
        <v>68.381775022030979</v>
      </c>
      <c r="H43" s="35">
        <v>69452</v>
      </c>
      <c r="I43" s="35">
        <v>44101.1</v>
      </c>
    </row>
    <row r="44" spans="1:9" s="8" customFormat="1" ht="15.75" x14ac:dyDescent="0.25">
      <c r="A44" s="9" t="s">
        <v>65</v>
      </c>
      <c r="B44" s="10" t="s">
        <v>66</v>
      </c>
      <c r="C44" s="24">
        <v>259031.1</v>
      </c>
      <c r="D44" s="24">
        <v>311691.40000000002</v>
      </c>
      <c r="E44" s="35">
        <v>270740.2</v>
      </c>
      <c r="F44" s="26">
        <f t="shared" si="21"/>
        <v>104.52034524039777</v>
      </c>
      <c r="G44" s="26">
        <f t="shared" si="1"/>
        <v>86.861620179446717</v>
      </c>
      <c r="H44" s="35">
        <v>338792.1</v>
      </c>
      <c r="I44" s="35">
        <v>258436.7</v>
      </c>
    </row>
    <row r="45" spans="1:9" s="8" customFormat="1" ht="15.75" x14ac:dyDescent="0.25">
      <c r="A45" s="5" t="s">
        <v>67</v>
      </c>
      <c r="B45" s="6" t="s">
        <v>68</v>
      </c>
      <c r="C45" s="32">
        <f>SUM(C46+C47)</f>
        <v>66323.3</v>
      </c>
      <c r="D45" s="23">
        <f>SUM(D46:D47)</f>
        <v>108797.9</v>
      </c>
      <c r="E45" s="22">
        <f t="shared" ref="E45" si="28">SUM(E46+E47)</f>
        <v>73213.600000000006</v>
      </c>
      <c r="F45" s="23">
        <f t="shared" si="21"/>
        <v>110.38895832987805</v>
      </c>
      <c r="G45" s="23">
        <f t="shared" si="1"/>
        <v>67.29321062263152</v>
      </c>
      <c r="H45" s="22">
        <f t="shared" ref="H45" si="29">SUM(H46+H47)</f>
        <v>76466.099999999991</v>
      </c>
      <c r="I45" s="22">
        <f t="shared" ref="I45" si="30">SUM(I46+I47)</f>
        <v>78595.199999999997</v>
      </c>
    </row>
    <row r="46" spans="1:9" s="8" customFormat="1" ht="15.75" x14ac:dyDescent="0.25">
      <c r="A46" s="9" t="s">
        <v>69</v>
      </c>
      <c r="B46" s="10" t="s">
        <v>70</v>
      </c>
      <c r="C46" s="24">
        <v>48919.6</v>
      </c>
      <c r="D46" s="24">
        <v>62853.599999999999</v>
      </c>
      <c r="E46" s="35">
        <v>66688.800000000003</v>
      </c>
      <c r="F46" s="26">
        <f t="shared" si="21"/>
        <v>136.32327328923378</v>
      </c>
      <c r="G46" s="26">
        <f t="shared" si="1"/>
        <v>106.10179846500441</v>
      </c>
      <c r="H46" s="35">
        <v>69699.899999999994</v>
      </c>
      <c r="I46" s="35">
        <v>71928.899999999994</v>
      </c>
    </row>
    <row r="47" spans="1:9" s="8" customFormat="1" ht="15.75" x14ac:dyDescent="0.25">
      <c r="A47" s="9" t="s">
        <v>71</v>
      </c>
      <c r="B47" s="10" t="s">
        <v>72</v>
      </c>
      <c r="C47" s="24">
        <v>17403.7</v>
      </c>
      <c r="D47" s="24">
        <v>45944.3</v>
      </c>
      <c r="E47" s="35">
        <v>6524.8</v>
      </c>
      <c r="F47" s="26">
        <f t="shared" si="21"/>
        <v>37.490878376437195</v>
      </c>
      <c r="G47" s="26">
        <f t="shared" si="1"/>
        <v>14.201544043548383</v>
      </c>
      <c r="H47" s="35">
        <v>6766.2</v>
      </c>
      <c r="I47" s="35">
        <v>6666.3</v>
      </c>
    </row>
    <row r="48" spans="1:9" s="8" customFormat="1" ht="15.75" x14ac:dyDescent="0.25">
      <c r="A48" s="5" t="s">
        <v>73</v>
      </c>
      <c r="B48" s="6" t="s">
        <v>74</v>
      </c>
      <c r="C48" s="32">
        <f>SUM(C49+C50)</f>
        <v>30689.9</v>
      </c>
      <c r="D48" s="23">
        <f>SUM(D49:D50)</f>
        <v>30188.3</v>
      </c>
      <c r="E48" s="22">
        <f t="shared" ref="E48" si="31">SUM(E49+E50)</f>
        <v>29270.6</v>
      </c>
      <c r="F48" s="23">
        <f t="shared" si="21"/>
        <v>95.375351500004882</v>
      </c>
      <c r="G48" s="23">
        <f t="shared" si="1"/>
        <v>96.960080561012035</v>
      </c>
      <c r="H48" s="22">
        <f t="shared" ref="H48" si="32">SUM(H49+H50)</f>
        <v>31125.4</v>
      </c>
      <c r="I48" s="22">
        <f t="shared" ref="I48" si="33">SUM(I49+I50)</f>
        <v>32388.9</v>
      </c>
    </row>
    <row r="49" spans="1:9" s="8" customFormat="1" ht="15.75" x14ac:dyDescent="0.25">
      <c r="A49" s="9" t="s">
        <v>75</v>
      </c>
      <c r="B49" s="10" t="s">
        <v>76</v>
      </c>
      <c r="C49" s="24">
        <v>30689.9</v>
      </c>
      <c r="D49" s="24">
        <v>30188.3</v>
      </c>
      <c r="E49" s="35">
        <v>29270.6</v>
      </c>
      <c r="F49" s="26">
        <f t="shared" si="21"/>
        <v>95.375351500004882</v>
      </c>
      <c r="G49" s="26">
        <f t="shared" si="1"/>
        <v>96.960080561012035</v>
      </c>
      <c r="H49" s="35">
        <v>31125.4</v>
      </c>
      <c r="I49" s="35">
        <v>32388.9</v>
      </c>
    </row>
    <row r="50" spans="1:9" s="8" customFormat="1" ht="15" hidden="1" x14ac:dyDescent="0.25">
      <c r="A50" s="9" t="s">
        <v>77</v>
      </c>
      <c r="B50" s="10" t="s">
        <v>78</v>
      </c>
      <c r="C50" s="24"/>
      <c r="D50" s="28">
        <v>0</v>
      </c>
      <c r="E50" s="26"/>
      <c r="F50" s="26" t="e">
        <f t="shared" si="21"/>
        <v>#DIV/0!</v>
      </c>
      <c r="G50" s="26" t="e">
        <f t="shared" si="1"/>
        <v>#DIV/0!</v>
      </c>
      <c r="H50" s="26"/>
      <c r="I50" s="26"/>
    </row>
    <row r="51" spans="1:9" s="8" customFormat="1" ht="15.75" x14ac:dyDescent="0.25">
      <c r="A51" s="5" t="s">
        <v>79</v>
      </c>
      <c r="B51" s="6" t="s">
        <v>80</v>
      </c>
      <c r="C51" s="32">
        <f>SUM(C52)</f>
        <v>67019.399999999994</v>
      </c>
      <c r="D51" s="23">
        <f>D52</f>
        <v>65175</v>
      </c>
      <c r="E51" s="22">
        <f t="shared" ref="E51" si="34">SUM(E52)</f>
        <v>64499.5</v>
      </c>
      <c r="F51" s="23">
        <f t="shared" si="21"/>
        <v>96.240043927579194</v>
      </c>
      <c r="G51" s="23">
        <f t="shared" si="1"/>
        <v>98.963559647103949</v>
      </c>
      <c r="H51" s="22">
        <f t="shared" ref="H51" si="35">SUM(H52)</f>
        <v>66633</v>
      </c>
      <c r="I51" s="22">
        <f t="shared" ref="I51" si="36">SUM(I52)</f>
        <v>68735</v>
      </c>
    </row>
    <row r="52" spans="1:9" s="8" customFormat="1" ht="15.75" x14ac:dyDescent="0.25">
      <c r="A52" s="9" t="s">
        <v>81</v>
      </c>
      <c r="B52" s="10" t="s">
        <v>82</v>
      </c>
      <c r="C52" s="24">
        <v>67019.399999999994</v>
      </c>
      <c r="D52" s="24">
        <v>65175</v>
      </c>
      <c r="E52" s="34">
        <v>64499.5</v>
      </c>
      <c r="F52" s="26">
        <f>E52/C52*100</f>
        <v>96.240043927579194</v>
      </c>
      <c r="G52" s="26">
        <f t="shared" si="1"/>
        <v>98.963559647103949</v>
      </c>
      <c r="H52" s="34">
        <v>66633</v>
      </c>
      <c r="I52" s="34">
        <v>68735</v>
      </c>
    </row>
    <row r="53" spans="1:9" s="8" customFormat="1" ht="15.75" x14ac:dyDescent="0.25">
      <c r="A53" s="9"/>
      <c r="B53" s="29" t="s">
        <v>92</v>
      </c>
      <c r="C53" s="39"/>
      <c r="D53" s="25"/>
      <c r="E53" s="26"/>
      <c r="F53" s="26"/>
      <c r="G53" s="26"/>
      <c r="H53" s="34">
        <v>103179.8</v>
      </c>
      <c r="I53" s="36">
        <v>288346.3</v>
      </c>
    </row>
    <row r="54" spans="1:9" s="14" customFormat="1" ht="15.75" x14ac:dyDescent="0.25">
      <c r="A54" s="5" t="s">
        <v>83</v>
      </c>
      <c r="B54" s="15" t="s">
        <v>84</v>
      </c>
      <c r="C54" s="32">
        <f>SUM(C7+C17+C19+C21+C27+C32+C38+C41+C45+C48+C51)</f>
        <v>11899591.800000001</v>
      </c>
      <c r="D54" s="25">
        <f>SUM(D7+D17+D19+D21+D27+D32+D38+D41+D45+D48+D51)</f>
        <v>15489418.500000002</v>
      </c>
      <c r="E54" s="25">
        <f>SUM(E7+E17+E19+E21+E27+E32+E38+E41+E45+E48+E51)</f>
        <v>13402235.099999998</v>
      </c>
      <c r="F54" s="23">
        <f>E54/C54*100</f>
        <v>112.6276877833742</v>
      </c>
      <c r="G54" s="30">
        <f>E54/D54*100</f>
        <v>86.525101636320272</v>
      </c>
      <c r="H54" s="25">
        <f>SUM(H7+H17+H19+H21+H27+H32+H38+H41+H45+H48+H51)+H53</f>
        <v>12066014.300000003</v>
      </c>
      <c r="I54" s="25">
        <f>SUM(I7+I17+I19+I21+I27+I32+I38+I41+I45+I48+I51)+I53</f>
        <v>8283456.0000000019</v>
      </c>
    </row>
    <row r="55" spans="1:9" x14ac:dyDescent="0.2">
      <c r="C55" s="16"/>
    </row>
    <row r="56" spans="1:9" x14ac:dyDescent="0.2">
      <c r="C56" s="16"/>
    </row>
    <row r="59" spans="1:9" x14ac:dyDescent="0.2">
      <c r="C59" s="17"/>
    </row>
  </sheetData>
  <mergeCells count="6">
    <mergeCell ref="A2:I2"/>
    <mergeCell ref="B5:B6"/>
    <mergeCell ref="A5:A6"/>
    <mergeCell ref="C5:C6"/>
    <mergeCell ref="D5:D6"/>
    <mergeCell ref="E5:I5"/>
  </mergeCells>
  <pageMargins left="0.11811023622047245" right="0.19685039370078741" top="0.74803149606299213" bottom="0.23622047244094491" header="0.31496062992125984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рпр  </vt:lpstr>
      <vt:lpstr>'Расходы по рпр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User</cp:lastModifiedBy>
  <cp:lastPrinted>2017-11-08T01:16:53Z</cp:lastPrinted>
  <dcterms:created xsi:type="dcterms:W3CDTF">2016-10-27T05:22:08Z</dcterms:created>
  <dcterms:modified xsi:type="dcterms:W3CDTF">2022-11-06T23:45:45Z</dcterms:modified>
</cp:coreProperties>
</file>