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ОТЧЕТУ об исполнении бюджета\Мониторинг открытости по отчету за 2021 год\"/>
    </mc:Choice>
  </mc:AlternateContent>
  <bookViews>
    <workbookView xWindow="0" yWindow="0" windowWidth="14550" windowHeight="12270" tabRatio="496"/>
  </bookViews>
  <sheets>
    <sheet name="РПР" sheetId="5" r:id="rId1"/>
  </sheets>
  <definedNames>
    <definedName name="_xlnm.Print_Titles" localSheetId="0">РПР!$3:$3</definedName>
  </definedNames>
  <calcPr calcId="162913"/>
</workbook>
</file>

<file path=xl/calcChain.xml><?xml version="1.0" encoding="utf-8"?>
<calcChain xmlns="http://schemas.openxmlformats.org/spreadsheetml/2006/main">
  <c r="F6" i="5" l="1"/>
  <c r="F10" i="5" l="1"/>
  <c r="G5" i="5"/>
  <c r="G13" i="5"/>
  <c r="G12" i="5"/>
  <c r="G11" i="5"/>
  <c r="G10" i="5"/>
  <c r="G9" i="5"/>
  <c r="G8" i="5"/>
  <c r="G7" i="5"/>
  <c r="G6" i="5"/>
  <c r="G15" i="5"/>
  <c r="F5" i="5"/>
  <c r="F7" i="5" l="1"/>
  <c r="D47" i="5" l="1"/>
  <c r="E47" i="5"/>
  <c r="E4" i="5"/>
  <c r="D4" i="5"/>
  <c r="D14" i="5"/>
  <c r="E14" i="5"/>
  <c r="G17" i="5" l="1"/>
  <c r="G19" i="5"/>
  <c r="G20" i="5"/>
  <c r="G21" i="5"/>
  <c r="G22" i="5"/>
  <c r="G23" i="5"/>
  <c r="G25" i="5"/>
  <c r="G26" i="5"/>
  <c r="G27" i="5"/>
  <c r="G28" i="5"/>
  <c r="G30" i="5"/>
  <c r="G31" i="5"/>
  <c r="G32" i="5"/>
  <c r="G33" i="5"/>
  <c r="G34" i="5"/>
  <c r="G36" i="5"/>
  <c r="G37" i="5"/>
  <c r="G39" i="5"/>
  <c r="G40" i="5"/>
  <c r="G41" i="5"/>
  <c r="G43" i="5"/>
  <c r="G44" i="5"/>
  <c r="G46" i="5"/>
  <c r="G48" i="5"/>
  <c r="E45" i="5" l="1"/>
  <c r="D45" i="5"/>
  <c r="C45" i="5"/>
  <c r="G45" i="5" l="1"/>
  <c r="F8" i="5"/>
  <c r="F48" i="5" l="1"/>
  <c r="C47" i="5"/>
  <c r="F46" i="5"/>
  <c r="F44" i="5"/>
  <c r="F43" i="5"/>
  <c r="E42" i="5"/>
  <c r="D42" i="5"/>
  <c r="C42" i="5"/>
  <c r="F41" i="5"/>
  <c r="F40" i="5"/>
  <c r="F39" i="5"/>
  <c r="E38" i="5"/>
  <c r="D38" i="5"/>
  <c r="C38" i="5"/>
  <c r="F37" i="5"/>
  <c r="F36" i="5"/>
  <c r="E35" i="5"/>
  <c r="D35" i="5"/>
  <c r="C35" i="5"/>
  <c r="F34" i="5"/>
  <c r="F33" i="5"/>
  <c r="F32" i="5"/>
  <c r="F31" i="5"/>
  <c r="F30" i="5"/>
  <c r="E29" i="5"/>
  <c r="D29" i="5"/>
  <c r="C29" i="5"/>
  <c r="F28" i="5"/>
  <c r="F27" i="5"/>
  <c r="F26" i="5"/>
  <c r="F25" i="5"/>
  <c r="E24" i="5"/>
  <c r="D24" i="5"/>
  <c r="C24" i="5"/>
  <c r="F23" i="5"/>
  <c r="F22" i="5"/>
  <c r="F21" i="5"/>
  <c r="F20" i="5"/>
  <c r="F19" i="5"/>
  <c r="E18" i="5"/>
  <c r="D18" i="5"/>
  <c r="C18" i="5"/>
  <c r="F17" i="5"/>
  <c r="E16" i="5"/>
  <c r="D16" i="5"/>
  <c r="C16" i="5"/>
  <c r="F15" i="5"/>
  <c r="G14" i="5"/>
  <c r="C14" i="5"/>
  <c r="F13" i="5"/>
  <c r="F11" i="5"/>
  <c r="F9" i="5"/>
  <c r="C4" i="5"/>
  <c r="G42" i="5" l="1"/>
  <c r="G24" i="5"/>
  <c r="G38" i="5"/>
  <c r="G47" i="5"/>
  <c r="G18" i="5"/>
  <c r="G16" i="5"/>
  <c r="G4" i="5"/>
  <c r="G29" i="5"/>
  <c r="G35" i="5"/>
  <c r="F14" i="5"/>
  <c r="F16" i="5"/>
  <c r="F18" i="5"/>
  <c r="D49" i="5"/>
  <c r="F4" i="5"/>
  <c r="F29" i="5"/>
  <c r="F35" i="5"/>
  <c r="F38" i="5"/>
  <c r="F47" i="5"/>
  <c r="C49" i="5"/>
  <c r="F45" i="5"/>
  <c r="E49" i="5"/>
  <c r="G49" i="5" s="1"/>
  <c r="F24" i="5"/>
  <c r="F42" i="5"/>
  <c r="F49" i="5" l="1"/>
</calcChain>
</file>

<file path=xl/sharedStrings.xml><?xml version="1.0" encoding="utf-8"?>
<sst xmlns="http://schemas.openxmlformats.org/spreadsheetml/2006/main" count="131" uniqueCount="131">
  <si>
    <t>тыс.руб.</t>
  </si>
  <si>
    <t>Наименование</t>
  </si>
  <si>
    <t>РПР</t>
  </si>
  <si>
    <t>Исполнено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</si>
  <si>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</si>
  <si>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</si>
  <si>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</si>
  <si>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</si>
  <si>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</si>
  <si>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</si>
  <si>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 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</si>
  <si>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</si>
  <si>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</si>
  <si>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</si>
  <si>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</si>
  <si>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</si>
  <si>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</si>
  <si>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Национальная экономика</t>
  </si>
  <si>
    <t>Сельское хозяйство и рыболовство</t>
  </si>
  <si>
    <t>Водное хозяйство</t>
  </si>
  <si>
    <t>Транспорт</t>
  </si>
  <si>
    <t>Дорожное хозяйство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</si>
  <si>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</si>
  <si>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</si>
  <si>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</si>
  <si>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</si>
  <si>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</si>
  <si>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 xml:space="preserve">Другие вопросы  в области жилищно-коммунального хозяйства 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</si>
  <si>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</si>
  <si>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</si>
  <si>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</si>
  <si>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</si>
  <si>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 и оздоровление детей</t>
  </si>
  <si>
    <t>Другие вопросы в области образования</t>
  </si>
  <si>
    <t>Культура, кинематография</t>
  </si>
  <si>
    <t xml:space="preserve">Культура </t>
  </si>
  <si>
    <t>Другие вопросы  в области культуры, кинематографии</t>
  </si>
  <si>
    <t>Социальная политика</t>
  </si>
  <si>
    <t>Пенсионное обеспечение</t>
  </si>
  <si>
    <t>Социальное обеспечение населения</t>
  </si>
  <si>
    <t>Охрана семьи  и детства</t>
  </si>
  <si>
    <t>Физическая культура и спорт</t>
  </si>
  <si>
    <t xml:space="preserve">Физическая культура </t>
  </si>
  <si>
    <t>Массовый спорт</t>
  </si>
  <si>
    <t>Средства массовой информации</t>
  </si>
  <si>
    <t>Телевидение и радиовещание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</si>
  <si>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</si>
  <si>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</si>
  <si>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ВСЕГО РАСХОДОВ</t>
  </si>
  <si>
    <t>ПРОФИЦИТ БЮДЖЕТА (со знаком "плюс")                                              ДЕФИЦИТ БЮДЖЕТА (со знаком "минус")</t>
  </si>
  <si>
    <t>0100</t>
  </si>
  <si>
    <t>0102</t>
  </si>
  <si>
    <t>0103</t>
  </si>
  <si>
    <t xml:space="preserve">0104      </t>
  </si>
  <si>
    <t>0105</t>
  </si>
  <si>
    <t>0106</t>
  </si>
  <si>
    <t>0107</t>
  </si>
  <si>
    <t>0111</t>
  </si>
  <si>
    <t>0113</t>
  </si>
  <si>
    <t>0200</t>
  </si>
  <si>
    <t>0204</t>
  </si>
  <si>
    <t>0300</t>
  </si>
  <si>
    <t>0309</t>
  </si>
  <si>
    <t>0400</t>
  </si>
  <si>
    <t>0405</t>
  </si>
  <si>
    <t>0406</t>
  </si>
  <si>
    <t>0408</t>
  </si>
  <si>
    <t>0409</t>
  </si>
  <si>
    <t>0412</t>
  </si>
  <si>
    <t>0500</t>
  </si>
  <si>
    <t>0501</t>
  </si>
  <si>
    <t>0502</t>
  </si>
  <si>
    <t>0503</t>
  </si>
  <si>
    <t>0505</t>
  </si>
  <si>
    <t>0700</t>
  </si>
  <si>
    <t>0701</t>
  </si>
  <si>
    <t>0702</t>
  </si>
  <si>
    <t>0703</t>
  </si>
  <si>
    <t>0707</t>
  </si>
  <si>
    <t>0709</t>
  </si>
  <si>
    <t>0800</t>
  </si>
  <si>
    <t>0801</t>
  </si>
  <si>
    <t>0804</t>
  </si>
  <si>
    <t>1000</t>
  </si>
  <si>
    <t>1001</t>
  </si>
  <si>
    <t>1003</t>
  </si>
  <si>
    <t>1004</t>
  </si>
  <si>
    <t>1100</t>
  </si>
  <si>
    <t>1101</t>
  </si>
  <si>
    <t>1102</t>
  </si>
  <si>
    <t>1200</t>
  </si>
  <si>
    <t>1201</t>
  </si>
  <si>
    <t>1300</t>
  </si>
  <si>
    <t>1301</t>
  </si>
  <si>
    <t>9800</t>
  </si>
  <si>
    <t>Первоначальный план</t>
  </si>
  <si>
    <t>План по отчету</t>
  </si>
  <si>
    <t xml:space="preserve">Процент исполнения к первоначальному плану </t>
  </si>
  <si>
    <t>Пояснения различий между первоначально утвержденными показателями расходов и  их фактическими значениями (5 и более процентов)</t>
  </si>
  <si>
    <t>Процент исполнения от утвержденного плана с учетом изменений</t>
  </si>
  <si>
    <t>Сведения о фактически произведенных расходах по разделам и подразделам классификации расходов бюджетов в сравнении с первоначально утвержденными решением о бюджете значениями и с уточненными значениями с учетом внесенных изменений за 2021 год</t>
  </si>
  <si>
    <t>Прикладные научные исследования в области общегосударственных вопросов</t>
  </si>
  <si>
    <t>0112</t>
  </si>
  <si>
    <t>В результате чрезвычайной ситуации, возникшей  после сильного паводка, было подтоплено здание муниципального приюта, что привело к невозможности выполнения государственных полномочий по организации мероприятий при осуществлении деятельности по обращению с животными без владельцев.</t>
  </si>
  <si>
    <t>Увеличение межбюджетных трансфертов на берегоукрепление р. Амур и доли софинансирования из городского бюджета</t>
  </si>
  <si>
    <t>Проведение выборов</t>
  </si>
  <si>
    <t xml:space="preserve"> Науч-иссл. работы по разработке комплексных схем организации транспортного обслуж. населения обществ. Транспортом</t>
  </si>
  <si>
    <t>Расходы по технической защите информации.</t>
  </si>
  <si>
    <t>Увеличение размера субсидии транспортным предприятиям на компенсацию выпадающих доходов по тарифам, не обеспечивающим экономически обоснованные затраты, на возмещение недополученных доходов в связи с осуществлением перевозок отдельных категорий граждан по льготным проездным билетам в автобусах, а также ликвидацию МУ "ГДК" ;
Увеличены расходы на организацию транспортного обслуживания населения (лизинг автобусы)</t>
  </si>
  <si>
    <t>Уменьшены  межбюджетных трансфертов по объекту "Большой городской центр "Трибуна Холл"  и доли софинансирования из городского бюджет, а также расходы на организацию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территории. Экономия по результатам аукциона;
Увеличены расходы на региональную поддержку малого и среднего предпринимательства, включая крестьянские (фермерские) хозяйства</t>
  </si>
  <si>
    <t>Увеличены расходы на: обустройство зон отдыха на территории города Благовещенска;  ремонт внутриквартальных проездов и обустройство стоянок транспортных средств
Увеличены МБТ на поддержку административного центра Амурской области, а также  реализацию мероприятий программы формирования современной городской среды</t>
  </si>
  <si>
    <t>Выделены средства из резервного фонда на непредвиденные  восстановительные работы , на оплату расходов учреждений за оказание дезинфекционных услуг, на оказание услуг по очаговой дезинфекции в связи с заболеванием воспитанников  новой коронавирусной инфекцией (COVID-19) 
Увеличение бюджетных ассигнований на ремонтные и текущие расходы, на проведение мероприятий, посвященных празднованию  годовщины основания города Благовещенска, на проведение  работ по установке  подсветки зданий  образовательных организаций</t>
  </si>
  <si>
    <t xml:space="preserve">Финансирование непредвиденных расходов и обязательств за счет резервного фонда Правительства Амурской области
 Уменьшение в течение года межбюджетных трансфертов на мероприятия по обеспечению жильём молодых семей
 на реализацию мероприятий по предоставлению жилых помещений детям-сиротам, 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
также уменьшены расходы на оказание мер социальной поддержки гражданам, награжденным званием "Почётный гражданин города Благовещенска"; </t>
  </si>
  <si>
    <t xml:space="preserve">Выделены средства из резервного фонда администрации города, выделены доп.средства на:
изготовление информационных щитов и знаков;
 на оказание услуг по организации доступа к единой системе видеонаблюдения  и на оказание услуг по обеспечению функционирования системы оповещения населения </t>
  </si>
  <si>
    <t>Сокращены ассигнования:
на реализацию мероприятий по предоставлению жилых помещений детям-сиротам в связи с отсутствием соответствующих требуемых потребностям квартир, 
на  проведение текущего и капитального ремонта 7 жилых помещений, принадлежащих на праве собственности детям-сиротам и детям, оставшимся без попечения родителей, в связи с отсутствием подходящих под необходимые для ремонта критерии квартиры; 
фин. обеспечение гос. полномочий Амурской области по назначению и выплате денежной выплаты при передаче ребенка на воспитание в семью</t>
  </si>
  <si>
    <t>Увеличены расходы на:
создание нового учреждения центра спортивной подготовки МАУ "СШЦБИ;
содержание  МУ СОК Юность ;</t>
  </si>
  <si>
    <t>Увеличены расходы на обеспечение деятельности (оказание услуг, выполнение работ) муниципальных организаций (учреждений)  МУ "ИА Город"</t>
  </si>
  <si>
    <t>Увеличение межбюджетных трансфертов на мероприятия по переселению граждан из аварийного жилищного фонда, выделены дополнительные бюджетные ассигнования на ремонт незаселенных жилых помещений; для обеспечения мероприятий по сносу аварийных домов.</t>
  </si>
  <si>
    <t>Получены межбюджетные трансферты на покрытие расходов, связанных с обеспечением функций исполнительно- распорядительного, контрольного органов муниципального образования. Выделены дополнительные ассигнования в связи с внесением изменений в штатное расписание Управления ЖКХ  и выплатой соцгарантий уволенным сотрудникам, предусмотренной Уставом муниципального образования города Благовещенска.</t>
  </si>
  <si>
    <t>Сокращены расходы на обслуживание долга в связи со снижением ставок по банковским кредитам</t>
  </si>
  <si>
    <t>Увеличены расходов на :
совершенствование материально-технической базы для занятий физической культурой и спортом в городе Благовещенске;
развитие массовой физкультурно-оздоровительной и спортивной работы с населением;
проведение городских спортивно-массовых мероприятий - День Здоровья: "Кросс", "Азимут", "Оранжевый Мяч", "Лыжня" ;
создание условий для развития физической культуры и спорта среди лиц с ограниченными физическими возможностями здоровья</t>
  </si>
  <si>
    <t>В связи с увеличением ФОТ</t>
  </si>
  <si>
    <t>Средства полученные из областного бюджета. Отсутствие потребности в субвенции (присяжные заседатели)</t>
  </si>
  <si>
    <t>В связи с увеличением ФОТ, выплата соц. гарантии уволенным; восстановление секвестированных расходов</t>
  </si>
  <si>
    <t>Выделены доп. ассигнования  на выплаты к муниципальным наградам ; восстановление секвестированных расходов; Проведение Всероссийской переписи населения за 2020 г., увеличение расходов ФОТ
Изменение расходов на оплату исполнительных документов;
Уменьшены ассигнования в связи с длительностью конкурсных процедур и сроков изготовления технических планов</t>
  </si>
  <si>
    <t>Увеличение расходов:
на фин. обеспечение дорожной деятельности в рамках реализации нац.проекта "Безопасные и качественные автомобильные дороги"; 
на осуществление мун. образованиями дорожной деятельности в отношении автомобильных дорог местного значения и сооружений на них
обслуживание комплексов автоматической фото-, видео фиксации нарушений ППД;
на поддержку деятельности МКП "ГСТК"</t>
  </si>
  <si>
    <t>Выделены средства из резервного фонда на непредвиденные  восстановительные работы , на оплату расходов учреждений за оказание дезинфекционных услуг, на оказание услуг по очаговой дезинфекции в связи с заболеванием воспитанников  новой коронавирусной инфекцией (COVID-19) 
Увеличение бюджетных ассигнований на ремонтные и текущие расходы, на организацию питания обучающихся в муниципальных общеобразовательных организациях; на проведение  работ по установке  подсветки зданий  образовательных организаций; благоустройство пришкольных территорий, ремонтные работы помещений общеобразовательных организаций; на соц. выплаты
Увеличены МБТ на строительство школы на 1500 мест, а также софинансирование из городского бюджета</t>
  </si>
  <si>
    <t>Восстановлены ранее сокращенные расходы на частичную оплату стоимости путевок  для детей работающих граждан, выделены дополнительные бюджетные ассигнования  в связи с увеличением профильных смен  в образовательных организациях в каникулярное время, а также  на организацию и проведение мероприятий по работе с молодежью</t>
  </si>
  <si>
    <t>В связи с увеличением ФОТ муниципальных служащих</t>
  </si>
  <si>
    <t>Выделены доп.средства: выполнение ремонтных работ памятников;
на увеличение ФОТ муниципальных служащих;
на поддержку творческих инициатив;
на текущие расходы</t>
  </si>
  <si>
    <t>Выделены доп.средства: 
архитектурная подсветка фасада здания библиотеки им. Б. Машука,  МБ им. П.Комарова; МБ "Центральная";
 межбюджетные трансферты на создание модельной муниципальной библиотеки в рамках Нацпроекта "Культура";
восстановлены секвестированные расходы;
проведение мероприятий, посвященных празднованию 165-летней годовщины основания города Благовещенска;
на ремонтные и текущие расходы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</si>
</sst>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.5"/>
      <name val="Times New Roman"/>
      <family val="1"/>
      <charset val="204"/>
    </font>
    <font>
      <b/>
      <sz val="10"/>
      <name val="Times New Roman"/>
      <family val="1"/>
    </font>
    <font>
      <b/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3" fillId="0" borderId="0"/>
    <xf numFmtId="0" fontId="6" fillId="0" borderId="0"/>
    <xf numFmtId="0" fontId="7" fillId="0" borderId="0"/>
  </cellStyleXfs>
  <cellXfs count="44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4" fillId="0" borderId="0" xfId="0" applyFont="1" applyFill="1"/>
    <xf numFmtId="164" fontId="4" fillId="0" borderId="0" xfId="0" applyNumberFormat="1" applyFont="1" applyFill="1" applyAlignment="1">
      <alignment horizontal="right"/>
    </xf>
    <xf numFmtId="1" fontId="5" fillId="0" borderId="1" xfId="1" applyNumberFormat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vertical="top" wrapText="1"/>
    </xf>
    <xf numFmtId="164" fontId="10" fillId="0" borderId="1" xfId="3" applyNumberFormat="1" applyFont="1" applyFill="1" applyBorder="1" applyAlignment="1">
      <alignment horizontal="center" vertical="center" wrapText="1"/>
    </xf>
    <xf numFmtId="0" fontId="11" fillId="0" borderId="1" xfId="3" applyFont="1" applyFill="1" applyBorder="1" applyAlignment="1">
      <alignment vertical="top" wrapText="1"/>
    </xf>
    <xf numFmtId="0" fontId="5" fillId="0" borderId="1" xfId="3" applyFont="1" applyFill="1" applyBorder="1" applyAlignment="1">
      <alignment vertical="top" wrapText="1"/>
    </xf>
    <xf numFmtId="164" fontId="9" fillId="0" borderId="1" xfId="3" applyNumberFormat="1" applyFont="1" applyFill="1" applyBorder="1" applyAlignment="1">
      <alignment horizontal="center" vertical="center" wrapText="1"/>
    </xf>
    <xf numFmtId="164" fontId="5" fillId="0" borderId="1" xfId="3" applyNumberFormat="1" applyFont="1" applyFill="1" applyBorder="1" applyAlignment="1">
      <alignment horizontal="center" vertical="center"/>
    </xf>
    <xf numFmtId="0" fontId="13" fillId="0" borderId="1" xfId="3" applyFont="1" applyFill="1" applyBorder="1" applyAlignment="1">
      <alignment vertical="top" wrapText="1"/>
    </xf>
    <xf numFmtId="0" fontId="14" fillId="0" borderId="1" xfId="3" applyFont="1" applyFill="1" applyBorder="1" applyAlignment="1">
      <alignment vertical="top" wrapText="1"/>
    </xf>
    <xf numFmtId="49" fontId="9" fillId="0" borderId="1" xfId="3" applyNumberFormat="1" applyFont="1" applyFill="1" applyBorder="1" applyAlignment="1">
      <alignment horizontal="left" vertical="top" wrapText="1"/>
    </xf>
    <xf numFmtId="164" fontId="9" fillId="0" borderId="1" xfId="3" applyNumberFormat="1" applyFont="1" applyFill="1" applyBorder="1" applyAlignment="1">
      <alignment horizontal="right" vertical="center" wrapText="1"/>
    </xf>
    <xf numFmtId="49" fontId="15" fillId="0" borderId="1" xfId="3" applyNumberFormat="1" applyFont="1" applyFill="1" applyBorder="1" applyAlignment="1">
      <alignment horizontal="left" vertical="top" wrapText="1"/>
    </xf>
    <xf numFmtId="49" fontId="9" fillId="0" borderId="1" xfId="3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49" fontId="5" fillId="0" borderId="1" xfId="3" applyNumberFormat="1" applyFont="1" applyFill="1" applyBorder="1" applyAlignment="1">
      <alignment horizontal="center" vertical="center" wrapText="1"/>
    </xf>
    <xf numFmtId="49" fontId="13" fillId="0" borderId="1" xfId="3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164" fontId="16" fillId="0" borderId="6" xfId="3" applyNumberFormat="1" applyFont="1" applyFill="1" applyBorder="1" applyAlignment="1">
      <alignment horizontal="center" vertical="center"/>
    </xf>
    <xf numFmtId="164" fontId="5" fillId="0" borderId="0" xfId="2" applyNumberFormat="1" applyFont="1" applyFill="1" applyAlignment="1">
      <alignment horizontal="center"/>
    </xf>
    <xf numFmtId="164" fontId="4" fillId="0" borderId="0" xfId="0" applyNumberFormat="1" applyFont="1" applyFill="1"/>
    <xf numFmtId="0" fontId="2" fillId="0" borderId="1" xfId="0" applyFont="1" applyFill="1" applyBorder="1" applyAlignment="1">
      <alignment vertical="center" wrapText="1"/>
    </xf>
    <xf numFmtId="164" fontId="9" fillId="2" borderId="1" xfId="3" applyNumberFormat="1" applyFont="1" applyFill="1" applyBorder="1" applyAlignment="1">
      <alignment horizontal="center" vertical="center" wrapText="1"/>
    </xf>
    <xf numFmtId="164" fontId="5" fillId="2" borderId="1" xfId="3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64" fontId="12" fillId="0" borderId="1" xfId="3" applyNumberFormat="1" applyFont="1" applyFill="1" applyBorder="1" applyAlignment="1">
      <alignment horizontal="center" vertical="center"/>
    </xf>
    <xf numFmtId="164" fontId="5" fillId="0" borderId="1" xfId="3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164" fontId="2" fillId="0" borderId="2" xfId="0" applyNumberFormat="1" applyFont="1" applyFill="1" applyBorder="1" applyAlignment="1">
      <alignment horizontal="right"/>
    </xf>
  </cellXfs>
  <cellStyles count="6">
    <cellStyle name="Обычный" xfId="0" builtinId="0"/>
    <cellStyle name="Обычный 2" xfId="3"/>
    <cellStyle name="Обычный 3" xfId="1"/>
    <cellStyle name="Обычный 4" xfId="2"/>
    <cellStyle name="Обычный 5" xfId="4"/>
    <cellStyle name="Обычный 6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2"/>
  <sheetViews>
    <sheetView tabSelected="1" topLeftCell="A32" zoomScale="90" zoomScaleNormal="90" workbookViewId="0">
      <selection activeCell="H33" sqref="H33"/>
    </sheetView>
  </sheetViews>
  <sheetFormatPr defaultColWidth="9.140625" defaultRowHeight="15" x14ac:dyDescent="0.25"/>
  <cols>
    <col min="1" max="1" width="56.5703125" style="7" customWidth="1"/>
    <col min="2" max="2" width="8" style="25" customWidth="1"/>
    <col min="3" max="3" width="13.5703125" style="4" customWidth="1"/>
    <col min="4" max="4" width="13.5703125" style="3" customWidth="1"/>
    <col min="5" max="5" width="12.85546875" style="3" customWidth="1"/>
    <col min="6" max="6" width="12.5703125" style="3" customWidth="1"/>
    <col min="7" max="7" width="12.42578125" style="3" customWidth="1"/>
    <col min="8" max="8" width="56" style="36" customWidth="1"/>
    <col min="9" max="9" width="12.85546875" style="3" customWidth="1"/>
    <col min="10" max="16384" width="9.140625" style="3"/>
  </cols>
  <sheetData>
    <row r="1" spans="1:8" s="2" customFormat="1" ht="35.25" customHeight="1" x14ac:dyDescent="0.25">
      <c r="A1" s="42" t="s">
        <v>100</v>
      </c>
      <c r="B1" s="42"/>
      <c r="C1" s="42"/>
      <c r="D1" s="42"/>
      <c r="E1" s="42"/>
      <c r="F1" s="42"/>
      <c r="G1" s="42"/>
      <c r="H1" s="42"/>
    </row>
    <row r="2" spans="1:8" s="2" customFormat="1" ht="12.75" x14ac:dyDescent="0.2">
      <c r="A2" s="1"/>
      <c r="B2" s="22"/>
      <c r="F2" s="43" t="s">
        <v>0</v>
      </c>
      <c r="G2" s="43"/>
      <c r="H2" s="43"/>
    </row>
    <row r="3" spans="1:8" s="2" customFormat="1" ht="89.25" x14ac:dyDescent="0.2">
      <c r="A3" s="5" t="s">
        <v>1</v>
      </c>
      <c r="B3" s="6" t="s">
        <v>2</v>
      </c>
      <c r="C3" s="8" t="s">
        <v>95</v>
      </c>
      <c r="D3" s="9" t="s">
        <v>96</v>
      </c>
      <c r="E3" s="9" t="s">
        <v>3</v>
      </c>
      <c r="F3" s="26" t="s">
        <v>97</v>
      </c>
      <c r="G3" s="37" t="s">
        <v>99</v>
      </c>
      <c r="H3" s="26" t="s">
        <v>98</v>
      </c>
    </row>
    <row r="4" spans="1:8" ht="15.75" x14ac:dyDescent="0.25">
      <c r="A4" s="10" t="s">
        <v>4</v>
      </c>
      <c r="B4" s="21" t="s">
        <v>50</v>
      </c>
      <c r="C4" s="27">
        <f>SUM(C5:C13)</f>
        <v>617939.9</v>
      </c>
      <c r="D4" s="11">
        <f>SUM(D5+D6+D7+D9+D11+D13)+D8+D10+D12</f>
        <v>761636.9</v>
      </c>
      <c r="E4" s="11">
        <f>SUM(E5+E6+E7+E9+E11+E13)+E8+E10+E12</f>
        <v>721663.89999999991</v>
      </c>
      <c r="F4" s="11">
        <f>E4/C4*100</f>
        <v>116.78545114176958</v>
      </c>
      <c r="G4" s="11">
        <f>E4/D4%</f>
        <v>94.75169861124111</v>
      </c>
      <c r="H4" s="33"/>
    </row>
    <row r="5" spans="1:8" ht="30" x14ac:dyDescent="0.25">
      <c r="A5" s="12" t="s">
        <v>5</v>
      </c>
      <c r="B5" s="23" t="s">
        <v>51</v>
      </c>
      <c r="C5" s="15">
        <v>3078.8999999999996</v>
      </c>
      <c r="D5" s="15">
        <v>3233.8</v>
      </c>
      <c r="E5" s="15">
        <v>3068.9</v>
      </c>
      <c r="F5" s="40">
        <f>E5/C5*100</f>
        <v>99.675208678424127</v>
      </c>
      <c r="G5" s="15">
        <f>E5/D5%</f>
        <v>94.900735976250857</v>
      </c>
      <c r="H5" s="30"/>
    </row>
    <row r="6" spans="1:8" ht="45" x14ac:dyDescent="0.25">
      <c r="A6" s="12" t="s">
        <v>6</v>
      </c>
      <c r="B6" s="23" t="s">
        <v>52</v>
      </c>
      <c r="C6" s="15">
        <v>41543.800000000003</v>
      </c>
      <c r="D6" s="15">
        <v>41681.699999999997</v>
      </c>
      <c r="E6" s="15">
        <v>41456.199999999997</v>
      </c>
      <c r="F6" s="40">
        <f>E6/C6*100</f>
        <v>99.789138210755866</v>
      </c>
      <c r="G6" s="15">
        <f t="shared" ref="G6:G13" si="0">E6/D6%</f>
        <v>99.458995194533813</v>
      </c>
      <c r="H6" s="30"/>
    </row>
    <row r="7" spans="1:8" ht="45" x14ac:dyDescent="0.25">
      <c r="A7" s="12" t="s">
        <v>7</v>
      </c>
      <c r="B7" s="23" t="s">
        <v>53</v>
      </c>
      <c r="C7" s="15">
        <v>268222.5</v>
      </c>
      <c r="D7" s="15">
        <v>314211.8</v>
      </c>
      <c r="E7" s="15">
        <v>312594.8</v>
      </c>
      <c r="F7" s="40">
        <f>E7/C7*100</f>
        <v>116.54309388660533</v>
      </c>
      <c r="G7" s="15">
        <f t="shared" si="0"/>
        <v>99.485378970490601</v>
      </c>
      <c r="H7" s="30" t="s">
        <v>121</v>
      </c>
    </row>
    <row r="8" spans="1:8" ht="25.5" x14ac:dyDescent="0.25">
      <c r="A8" s="12" t="s">
        <v>8</v>
      </c>
      <c r="B8" s="23" t="s">
        <v>54</v>
      </c>
      <c r="C8" s="15">
        <v>39.5</v>
      </c>
      <c r="D8" s="15">
        <v>35.4</v>
      </c>
      <c r="E8" s="15">
        <v>18.3</v>
      </c>
      <c r="F8" s="40">
        <f t="shared" ref="F8:F49" si="1">E8/C8*100</f>
        <v>46.329113924050638</v>
      </c>
      <c r="G8" s="15">
        <f t="shared" si="0"/>
        <v>51.694915254237294</v>
      </c>
      <c r="H8" s="30" t="s">
        <v>122</v>
      </c>
    </row>
    <row r="9" spans="1:8" ht="45" x14ac:dyDescent="0.25">
      <c r="A9" s="12" t="s">
        <v>9</v>
      </c>
      <c r="B9" s="23" t="s">
        <v>55</v>
      </c>
      <c r="C9" s="15">
        <v>61543.8</v>
      </c>
      <c r="D9" s="15">
        <v>73657.8</v>
      </c>
      <c r="E9" s="15">
        <v>73229.399999999994</v>
      </c>
      <c r="F9" s="40">
        <f t="shared" si="1"/>
        <v>118.98745283846625</v>
      </c>
      <c r="G9" s="15">
        <f t="shared" si="0"/>
        <v>99.418391534908721</v>
      </c>
      <c r="H9" s="30" t="s">
        <v>123</v>
      </c>
    </row>
    <row r="10" spans="1:8" x14ac:dyDescent="0.25">
      <c r="A10" s="12" t="s">
        <v>10</v>
      </c>
      <c r="B10" s="23" t="s">
        <v>56</v>
      </c>
      <c r="C10" s="28">
        <v>0</v>
      </c>
      <c r="D10" s="15">
        <v>2264.1</v>
      </c>
      <c r="E10" s="15">
        <v>2264.1</v>
      </c>
      <c r="F10" s="41">
        <f>IFERROR(E10/C10*100,0)</f>
        <v>0</v>
      </c>
      <c r="G10" s="15">
        <f t="shared" si="0"/>
        <v>100</v>
      </c>
      <c r="H10" s="30" t="s">
        <v>105</v>
      </c>
    </row>
    <row r="11" spans="1:8" x14ac:dyDescent="0.25">
      <c r="A11" s="13" t="s">
        <v>11</v>
      </c>
      <c r="B11" s="23" t="s">
        <v>57</v>
      </c>
      <c r="C11" s="15">
        <v>20000</v>
      </c>
      <c r="D11" s="15">
        <v>16077.6</v>
      </c>
      <c r="E11" s="15">
        <v>0</v>
      </c>
      <c r="F11" s="40">
        <f t="shared" si="1"/>
        <v>0</v>
      </c>
      <c r="G11" s="15">
        <f t="shared" si="0"/>
        <v>0</v>
      </c>
      <c r="H11" s="30"/>
    </row>
    <row r="12" spans="1:8" ht="30" x14ac:dyDescent="0.25">
      <c r="A12" s="13" t="s">
        <v>101</v>
      </c>
      <c r="B12" s="23" t="s">
        <v>102</v>
      </c>
      <c r="C12" s="15">
        <v>0</v>
      </c>
      <c r="D12" s="15">
        <v>10217.4</v>
      </c>
      <c r="E12" s="15">
        <v>10217.4</v>
      </c>
      <c r="F12" s="40">
        <v>0</v>
      </c>
      <c r="G12" s="15">
        <f t="shared" si="0"/>
        <v>100</v>
      </c>
      <c r="H12" s="30" t="s">
        <v>106</v>
      </c>
    </row>
    <row r="13" spans="1:8" ht="89.25" x14ac:dyDescent="0.25">
      <c r="A13" s="12" t="s">
        <v>12</v>
      </c>
      <c r="B13" s="23" t="s">
        <v>58</v>
      </c>
      <c r="C13" s="15">
        <v>223511.4</v>
      </c>
      <c r="D13" s="15">
        <v>300257.3</v>
      </c>
      <c r="E13" s="15">
        <v>278814.8</v>
      </c>
      <c r="F13" s="40">
        <f t="shared" si="1"/>
        <v>124.74298850081024</v>
      </c>
      <c r="G13" s="15">
        <f t="shared" si="0"/>
        <v>92.858624919360835</v>
      </c>
      <c r="H13" s="30" t="s">
        <v>124</v>
      </c>
    </row>
    <row r="14" spans="1:8" ht="15.75" x14ac:dyDescent="0.25">
      <c r="A14" s="10" t="s">
        <v>13</v>
      </c>
      <c r="B14" s="21" t="s">
        <v>59</v>
      </c>
      <c r="C14" s="27">
        <f>C15</f>
        <v>649.20000000000005</v>
      </c>
      <c r="D14" s="14">
        <f>SUM(D15)</f>
        <v>2055.6</v>
      </c>
      <c r="E14" s="14">
        <f>SUM(E15)</f>
        <v>2055.6</v>
      </c>
      <c r="F14" s="14">
        <f t="shared" si="1"/>
        <v>316.63585951940843</v>
      </c>
      <c r="G14" s="14">
        <f t="shared" ref="G14:G49" si="2">E14/D14%</f>
        <v>100.00000000000001</v>
      </c>
      <c r="H14" s="30"/>
    </row>
    <row r="15" spans="1:8" x14ac:dyDescent="0.25">
      <c r="A15" s="13" t="s">
        <v>14</v>
      </c>
      <c r="B15" s="23" t="s">
        <v>60</v>
      </c>
      <c r="C15" s="15">
        <v>649.20000000000005</v>
      </c>
      <c r="D15" s="15">
        <v>2055.6</v>
      </c>
      <c r="E15" s="15">
        <v>2055.6</v>
      </c>
      <c r="F15" s="15">
        <f t="shared" si="1"/>
        <v>316.63585951940843</v>
      </c>
      <c r="G15" s="15">
        <f>E15/D15%</f>
        <v>100.00000000000001</v>
      </c>
      <c r="H15" s="30" t="s">
        <v>107</v>
      </c>
    </row>
    <row r="16" spans="1:8" ht="31.5" x14ac:dyDescent="0.25">
      <c r="A16" s="10" t="s">
        <v>15</v>
      </c>
      <c r="B16" s="21" t="s">
        <v>61</v>
      </c>
      <c r="C16" s="27">
        <f>C17</f>
        <v>116430.89999999998</v>
      </c>
      <c r="D16" s="14">
        <f>D17</f>
        <v>138825.9</v>
      </c>
      <c r="E16" s="14">
        <f>E17</f>
        <v>135197.4</v>
      </c>
      <c r="F16" s="14">
        <f t="shared" si="1"/>
        <v>116.11814389479082</v>
      </c>
      <c r="G16" s="14">
        <f t="shared" si="2"/>
        <v>97.386294632341659</v>
      </c>
      <c r="H16" s="30"/>
    </row>
    <row r="17" spans="1:8" ht="76.5" x14ac:dyDescent="0.25">
      <c r="A17" s="13" t="s">
        <v>16</v>
      </c>
      <c r="B17" s="23" t="s">
        <v>62</v>
      </c>
      <c r="C17" s="15">
        <v>116430.89999999998</v>
      </c>
      <c r="D17" s="15">
        <v>138825.9</v>
      </c>
      <c r="E17" s="15">
        <v>135197.4</v>
      </c>
      <c r="F17" s="39">
        <f t="shared" si="1"/>
        <v>116.11814389479082</v>
      </c>
      <c r="G17" s="39">
        <f t="shared" si="2"/>
        <v>97.386294632341659</v>
      </c>
      <c r="H17" s="30" t="s">
        <v>113</v>
      </c>
    </row>
    <row r="18" spans="1:8" ht="15.75" x14ac:dyDescent="0.25">
      <c r="A18" s="10" t="s">
        <v>17</v>
      </c>
      <c r="B18" s="21" t="s">
        <v>63</v>
      </c>
      <c r="C18" s="27">
        <f>C19+C20+C21+C22+C23</f>
        <v>1914494.3</v>
      </c>
      <c r="D18" s="14">
        <f>SUM(D21+D23+D20+D22+D19)</f>
        <v>3296537.2</v>
      </c>
      <c r="E18" s="14">
        <f>SUM(E21+E23+E20+E22+E19)</f>
        <v>2824337.5999999996</v>
      </c>
      <c r="F18" s="14">
        <f t="shared" si="1"/>
        <v>147.523949274751</v>
      </c>
      <c r="G18" s="14">
        <f t="shared" si="2"/>
        <v>85.675890446496382</v>
      </c>
      <c r="H18" s="30"/>
    </row>
    <row r="19" spans="1:8" ht="63.75" x14ac:dyDescent="0.25">
      <c r="A19" s="16" t="s">
        <v>18</v>
      </c>
      <c r="B19" s="24" t="s">
        <v>64</v>
      </c>
      <c r="C19" s="15">
        <v>11686.999999999998</v>
      </c>
      <c r="D19" s="15">
        <v>14375.6</v>
      </c>
      <c r="E19" s="15">
        <v>11163.3</v>
      </c>
      <c r="F19" s="15">
        <f t="shared" si="1"/>
        <v>95.518952682467699</v>
      </c>
      <c r="G19" s="15">
        <f t="shared" si="2"/>
        <v>77.654497899218114</v>
      </c>
      <c r="H19" s="30" t="s">
        <v>103</v>
      </c>
    </row>
    <row r="20" spans="1:8" ht="25.5" x14ac:dyDescent="0.25">
      <c r="A20" s="13" t="s">
        <v>19</v>
      </c>
      <c r="B20" s="23" t="s">
        <v>65</v>
      </c>
      <c r="C20" s="15">
        <v>290928</v>
      </c>
      <c r="D20" s="15">
        <v>923860.2</v>
      </c>
      <c r="E20" s="15">
        <v>697305.1</v>
      </c>
      <c r="F20" s="15">
        <f t="shared" si="1"/>
        <v>239.68304872683274</v>
      </c>
      <c r="G20" s="15">
        <f t="shared" si="2"/>
        <v>75.477339536869323</v>
      </c>
      <c r="H20" s="30" t="s">
        <v>104</v>
      </c>
    </row>
    <row r="21" spans="1:8" ht="108" customHeight="1" x14ac:dyDescent="0.25">
      <c r="A21" s="13" t="s">
        <v>20</v>
      </c>
      <c r="B21" s="23" t="s">
        <v>66</v>
      </c>
      <c r="C21" s="15">
        <v>53488.700000000004</v>
      </c>
      <c r="D21" s="15">
        <v>162412</v>
      </c>
      <c r="E21" s="15">
        <v>162347.70000000001</v>
      </c>
      <c r="F21" s="15">
        <f t="shared" si="1"/>
        <v>303.51775234769212</v>
      </c>
      <c r="G21" s="15">
        <f t="shared" si="2"/>
        <v>99.960409329359919</v>
      </c>
      <c r="H21" s="30" t="s">
        <v>108</v>
      </c>
    </row>
    <row r="22" spans="1:8" ht="127.5" x14ac:dyDescent="0.25">
      <c r="A22" s="13" t="s">
        <v>21</v>
      </c>
      <c r="B22" s="23" t="s">
        <v>67</v>
      </c>
      <c r="C22" s="15">
        <v>1189875.1000000001</v>
      </c>
      <c r="D22" s="15">
        <v>1814138.1</v>
      </c>
      <c r="E22" s="15">
        <v>1743855.1</v>
      </c>
      <c r="F22" s="15">
        <f t="shared" si="1"/>
        <v>146.55782779217753</v>
      </c>
      <c r="G22" s="15">
        <f t="shared" si="2"/>
        <v>96.125818646331282</v>
      </c>
      <c r="H22" s="30" t="s">
        <v>125</v>
      </c>
    </row>
    <row r="23" spans="1:8" ht="127.5" x14ac:dyDescent="0.25">
      <c r="A23" s="12" t="s">
        <v>22</v>
      </c>
      <c r="B23" s="23" t="s">
        <v>68</v>
      </c>
      <c r="C23" s="15">
        <v>368515.5</v>
      </c>
      <c r="D23" s="15">
        <v>381751.3</v>
      </c>
      <c r="E23" s="15">
        <v>209666.4</v>
      </c>
      <c r="F23" s="15">
        <f t="shared" si="1"/>
        <v>56.89486602327446</v>
      </c>
      <c r="G23" s="15">
        <f t="shared" si="2"/>
        <v>54.922249118732537</v>
      </c>
      <c r="H23" s="30" t="s">
        <v>109</v>
      </c>
    </row>
    <row r="24" spans="1:8" ht="15.75" x14ac:dyDescent="0.25">
      <c r="A24" s="10" t="s">
        <v>23</v>
      </c>
      <c r="B24" s="21" t="s">
        <v>69</v>
      </c>
      <c r="C24" s="27">
        <f>C25+C26+C27+C28</f>
        <v>1787951.1</v>
      </c>
      <c r="D24" s="11">
        <f>SUM(D25+D26+D28+D27)</f>
        <v>2811034.9</v>
      </c>
      <c r="E24" s="11">
        <f>SUM(E25+E26+E28+E27)</f>
        <v>2427636.9</v>
      </c>
      <c r="F24" s="11">
        <f t="shared" si="1"/>
        <v>135.77758921930246</v>
      </c>
      <c r="G24" s="11">
        <f t="shared" si="2"/>
        <v>86.360966205008694</v>
      </c>
      <c r="H24" s="30"/>
    </row>
    <row r="25" spans="1:8" ht="63.75" x14ac:dyDescent="0.25">
      <c r="A25" s="13" t="s">
        <v>24</v>
      </c>
      <c r="B25" s="23" t="s">
        <v>70</v>
      </c>
      <c r="C25" s="15">
        <v>28070.5</v>
      </c>
      <c r="D25" s="15">
        <v>377412.3</v>
      </c>
      <c r="E25" s="15">
        <v>234233</v>
      </c>
      <c r="F25" s="15">
        <f t="shared" si="1"/>
        <v>834.44541422489795</v>
      </c>
      <c r="G25" s="15">
        <f t="shared" si="2"/>
        <v>62.062895141467301</v>
      </c>
      <c r="H25" s="30" t="s">
        <v>117</v>
      </c>
    </row>
    <row r="26" spans="1:8" x14ac:dyDescent="0.25">
      <c r="A26" s="13" t="s">
        <v>25</v>
      </c>
      <c r="B26" s="23" t="s">
        <v>71</v>
      </c>
      <c r="C26" s="15">
        <v>1180435.4000000001</v>
      </c>
      <c r="D26" s="15">
        <v>1364736.5</v>
      </c>
      <c r="E26" s="15">
        <v>1204138.3999999999</v>
      </c>
      <c r="F26" s="15">
        <f t="shared" si="1"/>
        <v>102.00798790005787</v>
      </c>
      <c r="G26" s="15">
        <f t="shared" si="2"/>
        <v>88.232299788274148</v>
      </c>
      <c r="H26" s="30"/>
    </row>
    <row r="27" spans="1:8" ht="76.5" x14ac:dyDescent="0.25">
      <c r="A27" s="13" t="s">
        <v>26</v>
      </c>
      <c r="B27" s="23" t="s">
        <v>72</v>
      </c>
      <c r="C27" s="15">
        <v>438067.20000000001</v>
      </c>
      <c r="D27" s="15">
        <v>913542.2</v>
      </c>
      <c r="E27" s="15">
        <v>836101.4</v>
      </c>
      <c r="F27" s="39">
        <f t="shared" si="1"/>
        <v>190.8614477413511</v>
      </c>
      <c r="G27" s="39">
        <f t="shared" si="2"/>
        <v>91.52301885999357</v>
      </c>
      <c r="H27" s="30" t="s">
        <v>110</v>
      </c>
    </row>
    <row r="28" spans="1:8" ht="102" x14ac:dyDescent="0.25">
      <c r="A28" s="13" t="s">
        <v>27</v>
      </c>
      <c r="B28" s="23" t="s">
        <v>73</v>
      </c>
      <c r="C28" s="15">
        <v>141378</v>
      </c>
      <c r="D28" s="15">
        <v>155343.9</v>
      </c>
      <c r="E28" s="15">
        <v>153164.1</v>
      </c>
      <c r="F28" s="39">
        <f t="shared" si="1"/>
        <v>108.33658702202607</v>
      </c>
      <c r="G28" s="39">
        <f t="shared" si="2"/>
        <v>98.596790733334245</v>
      </c>
      <c r="H28" s="30" t="s">
        <v>118</v>
      </c>
    </row>
    <row r="29" spans="1:8" ht="15.75" x14ac:dyDescent="0.25">
      <c r="A29" s="10" t="s">
        <v>28</v>
      </c>
      <c r="B29" s="21" t="s">
        <v>74</v>
      </c>
      <c r="C29" s="27">
        <f>C30+C31+C32+C33+C34</f>
        <v>4137560.7</v>
      </c>
      <c r="D29" s="14">
        <f>SUM(D30+D31+D33+D34)+D32</f>
        <v>4990470.8</v>
      </c>
      <c r="E29" s="14">
        <f>SUM(E30+E31+E33+E34)+E32</f>
        <v>4928754.9000000004</v>
      </c>
      <c r="F29" s="14">
        <f t="shared" si="1"/>
        <v>119.1222378924858</v>
      </c>
      <c r="G29" s="14">
        <f t="shared" si="2"/>
        <v>98.763325095500022</v>
      </c>
      <c r="H29" s="30"/>
    </row>
    <row r="30" spans="1:8" ht="127.5" x14ac:dyDescent="0.25">
      <c r="A30" s="13" t="s">
        <v>29</v>
      </c>
      <c r="B30" s="23" t="s">
        <v>75</v>
      </c>
      <c r="C30" s="15">
        <v>1316622.6000000001</v>
      </c>
      <c r="D30" s="15">
        <v>1458298.4</v>
      </c>
      <c r="E30" s="15">
        <v>1446156.3</v>
      </c>
      <c r="F30" s="15">
        <f t="shared" si="1"/>
        <v>109.8383318044214</v>
      </c>
      <c r="G30" s="15">
        <f t="shared" si="2"/>
        <v>99.167378912299441</v>
      </c>
      <c r="H30" s="30" t="s">
        <v>111</v>
      </c>
    </row>
    <row r="31" spans="1:8" ht="165.75" x14ac:dyDescent="0.25">
      <c r="A31" s="13" t="s">
        <v>30</v>
      </c>
      <c r="B31" s="23" t="s">
        <v>76</v>
      </c>
      <c r="C31" s="15">
        <v>2292778.7000000002</v>
      </c>
      <c r="D31" s="15">
        <v>2981613.6</v>
      </c>
      <c r="E31" s="15">
        <v>2935128.6</v>
      </c>
      <c r="F31" s="15">
        <f t="shared" si="1"/>
        <v>128.01621892248039</v>
      </c>
      <c r="G31" s="15">
        <f t="shared" si="2"/>
        <v>98.440944862875583</v>
      </c>
      <c r="H31" s="30" t="s">
        <v>126</v>
      </c>
    </row>
    <row r="32" spans="1:8" x14ac:dyDescent="0.25">
      <c r="A32" s="13" t="s">
        <v>31</v>
      </c>
      <c r="B32" s="23" t="s">
        <v>77</v>
      </c>
      <c r="C32" s="15">
        <v>385362.69999999995</v>
      </c>
      <c r="D32" s="15">
        <v>387255</v>
      </c>
      <c r="E32" s="15">
        <v>387163.1</v>
      </c>
      <c r="F32" s="15">
        <f t="shared" si="1"/>
        <v>100.46719622838434</v>
      </c>
      <c r="G32" s="15">
        <f t="shared" si="2"/>
        <v>99.97626886676737</v>
      </c>
      <c r="H32" s="30"/>
    </row>
    <row r="33" spans="1:8" ht="76.5" x14ac:dyDescent="0.25">
      <c r="A33" s="13" t="s">
        <v>32</v>
      </c>
      <c r="B33" s="23" t="s">
        <v>78</v>
      </c>
      <c r="C33" s="15">
        <v>29534.2</v>
      </c>
      <c r="D33" s="15">
        <v>33505.599999999999</v>
      </c>
      <c r="E33" s="15">
        <v>33436.9</v>
      </c>
      <c r="F33" s="15">
        <f t="shared" si="1"/>
        <v>113.21417204461268</v>
      </c>
      <c r="G33" s="15">
        <f t="shared" si="2"/>
        <v>99.794959648536377</v>
      </c>
      <c r="H33" s="30" t="s">
        <v>127</v>
      </c>
    </row>
    <row r="34" spans="1:8" x14ac:dyDescent="0.25">
      <c r="A34" s="13" t="s">
        <v>33</v>
      </c>
      <c r="B34" s="23" t="s">
        <v>79</v>
      </c>
      <c r="C34" s="15">
        <v>113262.5</v>
      </c>
      <c r="D34" s="15">
        <v>129798.2</v>
      </c>
      <c r="E34" s="15">
        <v>126870</v>
      </c>
      <c r="F34" s="15">
        <f t="shared" si="1"/>
        <v>112.01412647610638</v>
      </c>
      <c r="G34" s="15">
        <f t="shared" si="2"/>
        <v>97.744036512062578</v>
      </c>
      <c r="H34" s="30" t="s">
        <v>128</v>
      </c>
    </row>
    <row r="35" spans="1:8" ht="15.75" x14ac:dyDescent="0.25">
      <c r="A35" s="10" t="s">
        <v>34</v>
      </c>
      <c r="B35" s="21" t="s">
        <v>80</v>
      </c>
      <c r="C35" s="27">
        <f>C36+C37</f>
        <v>290278.40000000002</v>
      </c>
      <c r="D35" s="11">
        <f>SUM(D36+D37)</f>
        <v>380499</v>
      </c>
      <c r="E35" s="11">
        <f>SUM(E36+E37)</f>
        <v>380343.5</v>
      </c>
      <c r="F35" s="11">
        <f t="shared" si="1"/>
        <v>131.02714497530644</v>
      </c>
      <c r="G35" s="11">
        <f t="shared" si="2"/>
        <v>99.959132612700699</v>
      </c>
      <c r="H35" s="30"/>
    </row>
    <row r="36" spans="1:8" ht="114.75" x14ac:dyDescent="0.25">
      <c r="A36" s="13" t="s">
        <v>35</v>
      </c>
      <c r="B36" s="23" t="s">
        <v>81</v>
      </c>
      <c r="C36" s="15">
        <v>234897.5</v>
      </c>
      <c r="D36" s="15">
        <v>313526.90000000002</v>
      </c>
      <c r="E36" s="15">
        <v>313526.90000000002</v>
      </c>
      <c r="F36" s="15">
        <f t="shared" si="1"/>
        <v>133.47391947551591</v>
      </c>
      <c r="G36" s="15">
        <f t="shared" si="2"/>
        <v>100</v>
      </c>
      <c r="H36" s="30" t="s">
        <v>130</v>
      </c>
    </row>
    <row r="37" spans="1:8" ht="56.25" customHeight="1" x14ac:dyDescent="0.25">
      <c r="A37" s="13" t="s">
        <v>36</v>
      </c>
      <c r="B37" s="23" t="s">
        <v>82</v>
      </c>
      <c r="C37" s="15">
        <v>55380.899999999994</v>
      </c>
      <c r="D37" s="15">
        <v>66972.100000000006</v>
      </c>
      <c r="E37" s="15">
        <v>66816.600000000006</v>
      </c>
      <c r="F37" s="15">
        <f t="shared" si="1"/>
        <v>120.64917688228253</v>
      </c>
      <c r="G37" s="15">
        <f t="shared" si="2"/>
        <v>99.767813761252825</v>
      </c>
      <c r="H37" s="30" t="s">
        <v>129</v>
      </c>
    </row>
    <row r="38" spans="1:8" ht="15.75" x14ac:dyDescent="0.25">
      <c r="A38" s="10" t="s">
        <v>37</v>
      </c>
      <c r="B38" s="21" t="s">
        <v>83</v>
      </c>
      <c r="C38" s="27">
        <f>C39+C40+C41</f>
        <v>351225.1</v>
      </c>
      <c r="D38" s="11">
        <f>SUM(D39+D40+D41)</f>
        <v>325107.40000000002</v>
      </c>
      <c r="E38" s="11">
        <f>SUM(E39+E40+E41)</f>
        <v>315569.40000000002</v>
      </c>
      <c r="F38" s="11">
        <f t="shared" si="1"/>
        <v>89.848191373566422</v>
      </c>
      <c r="G38" s="11">
        <f t="shared" si="2"/>
        <v>97.066200277200707</v>
      </c>
      <c r="H38" s="30"/>
    </row>
    <row r="39" spans="1:8" x14ac:dyDescent="0.25">
      <c r="A39" s="12" t="s">
        <v>38</v>
      </c>
      <c r="B39" s="23" t="s">
        <v>84</v>
      </c>
      <c r="C39" s="15">
        <v>9255.1</v>
      </c>
      <c r="D39" s="15">
        <v>9688.2999999999993</v>
      </c>
      <c r="E39" s="15">
        <v>9649.1</v>
      </c>
      <c r="F39" s="15">
        <f t="shared" si="1"/>
        <v>104.25711229484284</v>
      </c>
      <c r="G39" s="15">
        <f t="shared" si="2"/>
        <v>99.595388251808885</v>
      </c>
      <c r="H39" s="30"/>
    </row>
    <row r="40" spans="1:8" ht="153" x14ac:dyDescent="0.25">
      <c r="A40" s="12" t="s">
        <v>39</v>
      </c>
      <c r="B40" s="23" t="s">
        <v>85</v>
      </c>
      <c r="C40" s="15">
        <v>53081.5</v>
      </c>
      <c r="D40" s="15">
        <v>49987.8</v>
      </c>
      <c r="E40" s="15">
        <v>46889.2</v>
      </c>
      <c r="F40" s="15">
        <f t="shared" si="1"/>
        <v>88.334353776739533</v>
      </c>
      <c r="G40" s="15">
        <f t="shared" si="2"/>
        <v>93.801287514153444</v>
      </c>
      <c r="H40" s="30" t="s">
        <v>112</v>
      </c>
    </row>
    <row r="41" spans="1:8" ht="153" x14ac:dyDescent="0.25">
      <c r="A41" s="12" t="s">
        <v>40</v>
      </c>
      <c r="B41" s="23" t="s">
        <v>86</v>
      </c>
      <c r="C41" s="15">
        <v>288888.5</v>
      </c>
      <c r="D41" s="15">
        <v>265431.3</v>
      </c>
      <c r="E41" s="15">
        <v>259031.1</v>
      </c>
      <c r="F41" s="15">
        <f t="shared" si="1"/>
        <v>89.664732240985714</v>
      </c>
      <c r="G41" s="15">
        <f t="shared" si="2"/>
        <v>97.588754604298742</v>
      </c>
      <c r="H41" s="30" t="s">
        <v>114</v>
      </c>
    </row>
    <row r="42" spans="1:8" ht="15.75" x14ac:dyDescent="0.25">
      <c r="A42" s="10" t="s">
        <v>41</v>
      </c>
      <c r="B42" s="21" t="s">
        <v>87</v>
      </c>
      <c r="C42" s="27">
        <f>C43+C44</f>
        <v>35201.899999999994</v>
      </c>
      <c r="D42" s="14">
        <f>SUM(D43+D44)</f>
        <v>66388</v>
      </c>
      <c r="E42" s="14">
        <f>SUM(E43+E44)</f>
        <v>66323.3</v>
      </c>
      <c r="F42" s="14">
        <f t="shared" si="1"/>
        <v>188.40829614310596</v>
      </c>
      <c r="G42" s="14">
        <f t="shared" si="2"/>
        <v>99.902542628185827</v>
      </c>
      <c r="H42" s="30"/>
    </row>
    <row r="43" spans="1:8" ht="51" x14ac:dyDescent="0.25">
      <c r="A43" s="12" t="s">
        <v>42</v>
      </c>
      <c r="B43" s="23" t="s">
        <v>88</v>
      </c>
      <c r="C43" s="15">
        <v>27820.1</v>
      </c>
      <c r="D43" s="15">
        <v>48941.4</v>
      </c>
      <c r="E43" s="15">
        <v>48919.6</v>
      </c>
      <c r="F43" s="15">
        <f t="shared" si="1"/>
        <v>175.84264614433448</v>
      </c>
      <c r="G43" s="15">
        <f t="shared" si="2"/>
        <v>99.955456934211114</v>
      </c>
      <c r="H43" s="30" t="s">
        <v>115</v>
      </c>
    </row>
    <row r="44" spans="1:8" ht="127.5" x14ac:dyDescent="0.25">
      <c r="A44" s="12" t="s">
        <v>43</v>
      </c>
      <c r="B44" s="23" t="s">
        <v>89</v>
      </c>
      <c r="C44" s="15">
        <v>7381.7999999999993</v>
      </c>
      <c r="D44" s="15">
        <v>17446.599999999999</v>
      </c>
      <c r="E44" s="15">
        <v>17403.7</v>
      </c>
      <c r="F44" s="15">
        <f t="shared" si="1"/>
        <v>235.76498956893985</v>
      </c>
      <c r="G44" s="15">
        <f t="shared" si="2"/>
        <v>99.754106817374179</v>
      </c>
      <c r="H44" s="30" t="s">
        <v>120</v>
      </c>
    </row>
    <row r="45" spans="1:8" ht="15.75" x14ac:dyDescent="0.25">
      <c r="A45" s="10" t="s">
        <v>44</v>
      </c>
      <c r="B45" s="21" t="s">
        <v>90</v>
      </c>
      <c r="C45" s="27">
        <f>C46</f>
        <v>26337.9</v>
      </c>
      <c r="D45" s="14">
        <f>SUM(D46)</f>
        <v>30689.9</v>
      </c>
      <c r="E45" s="14">
        <f>SUM(E46)</f>
        <v>30689.9</v>
      </c>
      <c r="F45" s="14">
        <f t="shared" si="1"/>
        <v>116.52371677316718</v>
      </c>
      <c r="G45" s="31">
        <f t="shared" si="2"/>
        <v>100</v>
      </c>
      <c r="H45" s="30"/>
    </row>
    <row r="46" spans="1:8" ht="38.25" x14ac:dyDescent="0.25">
      <c r="A46" s="12" t="s">
        <v>45</v>
      </c>
      <c r="B46" s="23" t="s">
        <v>91</v>
      </c>
      <c r="C46" s="15">
        <v>26337.9</v>
      </c>
      <c r="D46" s="15">
        <v>30689.9</v>
      </c>
      <c r="E46" s="15">
        <v>30689.9</v>
      </c>
      <c r="F46" s="15">
        <f t="shared" si="1"/>
        <v>116.52371677316718</v>
      </c>
      <c r="G46" s="32">
        <f t="shared" si="2"/>
        <v>100</v>
      </c>
      <c r="H46" s="34" t="s">
        <v>116</v>
      </c>
    </row>
    <row r="47" spans="1:8" ht="33" x14ac:dyDescent="0.25">
      <c r="A47" s="17" t="s">
        <v>46</v>
      </c>
      <c r="B47" s="21" t="s">
        <v>92</v>
      </c>
      <c r="C47" s="27">
        <f>C48</f>
        <v>76193.900000000009</v>
      </c>
      <c r="D47" s="14">
        <f>SUM(D48)</f>
        <v>67093.899999999994</v>
      </c>
      <c r="E47" s="14">
        <f>SUM(E48)</f>
        <v>67019.399999999994</v>
      </c>
      <c r="F47" s="14">
        <f t="shared" si="1"/>
        <v>87.959009841995211</v>
      </c>
      <c r="G47" s="31">
        <f t="shared" si="2"/>
        <v>99.888961589652709</v>
      </c>
      <c r="H47" s="30"/>
    </row>
    <row r="48" spans="1:8" ht="30" x14ac:dyDescent="0.25">
      <c r="A48" s="12" t="s">
        <v>47</v>
      </c>
      <c r="B48" s="23" t="s">
        <v>93</v>
      </c>
      <c r="C48" s="15">
        <v>76193.900000000009</v>
      </c>
      <c r="D48" s="15">
        <v>67093.899999999994</v>
      </c>
      <c r="E48" s="15">
        <v>67019.399999999994</v>
      </c>
      <c r="F48" s="15">
        <f t="shared" si="1"/>
        <v>87.959009841995211</v>
      </c>
      <c r="G48" s="32">
        <f t="shared" si="2"/>
        <v>99.888961589652709</v>
      </c>
      <c r="H48" s="34" t="s">
        <v>119</v>
      </c>
    </row>
    <row r="49" spans="1:8" ht="15.75" x14ac:dyDescent="0.25">
      <c r="A49" s="18" t="s">
        <v>48</v>
      </c>
      <c r="B49" s="21" t="s">
        <v>94</v>
      </c>
      <c r="C49" s="19">
        <f>SUM(C4+C14+C16+C18+C24+C29+C35+C38+C42+C45+C47)</f>
        <v>9354263.3000000026</v>
      </c>
      <c r="D49" s="19">
        <f>SUM(D4+D14+D16+D18+D24+D29+D35+D38+D42+D45+D47)</f>
        <v>12870339.500000002</v>
      </c>
      <c r="E49" s="14">
        <f>SUM(E4+E14+E16+E18+E24+E29+E35+E38+E42+E45+E47)</f>
        <v>11899591.800000003</v>
      </c>
      <c r="F49" s="14">
        <f t="shared" si="1"/>
        <v>127.21035765585088</v>
      </c>
      <c r="G49" s="14">
        <f t="shared" si="2"/>
        <v>92.457481793700936</v>
      </c>
      <c r="H49" s="30"/>
    </row>
    <row r="50" spans="1:8" ht="25.5" x14ac:dyDescent="0.25">
      <c r="A50" s="20" t="s">
        <v>49</v>
      </c>
      <c r="B50" s="21"/>
      <c r="C50" s="11">
        <v>0</v>
      </c>
      <c r="D50" s="11">
        <v>-474430</v>
      </c>
      <c r="E50" s="11">
        <v>-234257.3</v>
      </c>
      <c r="F50" s="11"/>
      <c r="G50" s="38"/>
      <c r="H50" s="35"/>
    </row>
    <row r="52" spans="1:8" x14ac:dyDescent="0.25">
      <c r="E52" s="29"/>
    </row>
  </sheetData>
  <mergeCells count="2">
    <mergeCell ref="A1:H1"/>
    <mergeCell ref="F2:H2"/>
  </mergeCells>
  <pageMargins left="0.15748031496062992" right="0.15748031496062992" top="0.43307086614173229" bottom="0.39370078740157483" header="0.31496062992125984" footer="0.31496062992125984"/>
  <pageSetup paperSize="9" scale="8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User</cp:lastModifiedBy>
  <cp:lastPrinted>2020-03-27T02:06:00Z</cp:lastPrinted>
  <dcterms:created xsi:type="dcterms:W3CDTF">2015-11-05T02:13:32Z</dcterms:created>
  <dcterms:modified xsi:type="dcterms:W3CDTF">2022-03-28T08:22:38Z</dcterms:modified>
</cp:coreProperties>
</file>