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1 год\Пакет в Думу\"/>
    </mc:Choice>
  </mc:AlternateContent>
  <bookViews>
    <workbookView xWindow="0" yWindow="0" windowWidth="15315" windowHeight="10665"/>
  </bookViews>
  <sheets>
    <sheet name="Прил № 3 рпр" sheetId="1" r:id="rId1"/>
  </sheets>
  <externalReferences>
    <externalReference r:id="rId2"/>
  </externalReferences>
  <definedNames>
    <definedName name="_xlnm.Print_Titles" localSheetId="0">'Прил № 3 рпр'!$7:$7</definedName>
    <definedName name="_xlnm.Print_Area" localSheetId="0">'Прил № 3 рпр'!$A$1:$E$54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1" l="1"/>
  <c r="I54" i="1"/>
  <c r="L53" i="1"/>
  <c r="K53" i="1"/>
  <c r="G53" i="1"/>
  <c r="E52" i="1"/>
  <c r="L51" i="1"/>
  <c r="K51" i="1"/>
  <c r="G51" i="1"/>
  <c r="D51" i="1"/>
  <c r="E51" i="1" s="1"/>
  <c r="C51" i="1"/>
  <c r="K52" i="1" s="1"/>
  <c r="L50" i="1"/>
  <c r="K50" i="1"/>
  <c r="G50" i="1"/>
  <c r="E50" i="1"/>
  <c r="G49" i="1"/>
  <c r="E49" i="1"/>
  <c r="D49" i="1"/>
  <c r="L49" i="1" s="1"/>
  <c r="C49" i="1"/>
  <c r="K49" i="1" s="1"/>
  <c r="L48" i="1"/>
  <c r="K48" i="1"/>
  <c r="G48" i="1"/>
  <c r="E48" i="1"/>
  <c r="L47" i="1"/>
  <c r="K47" i="1"/>
  <c r="G47" i="1"/>
  <c r="E47" i="1"/>
  <c r="D46" i="1"/>
  <c r="E46" i="1" s="1"/>
  <c r="C46" i="1"/>
  <c r="K46" i="1" s="1"/>
  <c r="L45" i="1"/>
  <c r="K45" i="1"/>
  <c r="G45" i="1"/>
  <c r="E45" i="1"/>
  <c r="L44" i="1"/>
  <c r="K44" i="1"/>
  <c r="G44" i="1"/>
  <c r="E44" i="1"/>
  <c r="L43" i="1"/>
  <c r="K43" i="1"/>
  <c r="G43" i="1"/>
  <c r="E43" i="1"/>
  <c r="G42" i="1"/>
  <c r="E42" i="1"/>
  <c r="D42" i="1"/>
  <c r="L42" i="1" s="1"/>
  <c r="C42" i="1"/>
  <c r="K42" i="1" s="1"/>
  <c r="L41" i="1"/>
  <c r="K41" i="1"/>
  <c r="G41" i="1"/>
  <c r="E41" i="1"/>
  <c r="L40" i="1"/>
  <c r="K40" i="1"/>
  <c r="G40" i="1"/>
  <c r="E40" i="1"/>
  <c r="D39" i="1"/>
  <c r="E39" i="1" s="1"/>
  <c r="C39" i="1"/>
  <c r="G39" i="1" s="1"/>
  <c r="L38" i="1"/>
  <c r="K38" i="1"/>
  <c r="G38" i="1"/>
  <c r="E38" i="1"/>
  <c r="L37" i="1"/>
  <c r="K37" i="1"/>
  <c r="G37" i="1"/>
  <c r="E37" i="1"/>
  <c r="L36" i="1"/>
  <c r="K36" i="1"/>
  <c r="G36" i="1"/>
  <c r="E36" i="1"/>
  <c r="L35" i="1"/>
  <c r="K35" i="1"/>
  <c r="G35" i="1"/>
  <c r="E35" i="1"/>
  <c r="L34" i="1"/>
  <c r="K34" i="1"/>
  <c r="G34" i="1"/>
  <c r="E34" i="1"/>
  <c r="G33" i="1"/>
  <c r="E33" i="1"/>
  <c r="D33" i="1"/>
  <c r="L33" i="1" s="1"/>
  <c r="C33" i="1"/>
  <c r="K33" i="1" s="1"/>
  <c r="L32" i="1"/>
  <c r="K32" i="1"/>
  <c r="G32" i="1"/>
  <c r="E32" i="1"/>
  <c r="L31" i="1"/>
  <c r="K31" i="1"/>
  <c r="G31" i="1"/>
  <c r="E31" i="1"/>
  <c r="L30" i="1"/>
  <c r="K30" i="1"/>
  <c r="G30" i="1"/>
  <c r="E30" i="1"/>
  <c r="L29" i="1"/>
  <c r="K29" i="1"/>
  <c r="G29" i="1"/>
  <c r="E29" i="1"/>
  <c r="D28" i="1"/>
  <c r="E28" i="1" s="1"/>
  <c r="C28" i="1"/>
  <c r="G28" i="1" s="1"/>
  <c r="L27" i="1"/>
  <c r="K27" i="1"/>
  <c r="G27" i="1"/>
  <c r="E27" i="1"/>
  <c r="L26" i="1"/>
  <c r="K26" i="1"/>
  <c r="G26" i="1"/>
  <c r="E26" i="1"/>
  <c r="L25" i="1"/>
  <c r="K25" i="1"/>
  <c r="G25" i="1"/>
  <c r="E25" i="1"/>
  <c r="L24" i="1"/>
  <c r="K24" i="1"/>
  <c r="G24" i="1"/>
  <c r="E24" i="1"/>
  <c r="L23" i="1"/>
  <c r="K23" i="1"/>
  <c r="G23" i="1"/>
  <c r="E23" i="1"/>
  <c r="G22" i="1"/>
  <c r="E22" i="1"/>
  <c r="D22" i="1"/>
  <c r="L22" i="1" s="1"/>
  <c r="C22" i="1"/>
  <c r="K22" i="1" s="1"/>
  <c r="L21" i="1"/>
  <c r="K21" i="1"/>
  <c r="G21" i="1"/>
  <c r="E21" i="1"/>
  <c r="D20" i="1"/>
  <c r="E20" i="1" s="1"/>
  <c r="C20" i="1"/>
  <c r="K20" i="1" s="1"/>
  <c r="L19" i="1"/>
  <c r="K19" i="1"/>
  <c r="G19" i="1"/>
  <c r="E19" i="1"/>
  <c r="G18" i="1"/>
  <c r="E18" i="1"/>
  <c r="D18" i="1"/>
  <c r="L18" i="1" s="1"/>
  <c r="C18" i="1"/>
  <c r="K18" i="1" s="1"/>
  <c r="L17" i="1"/>
  <c r="K17" i="1"/>
  <c r="G17" i="1"/>
  <c r="E17" i="1"/>
  <c r="G16" i="1"/>
  <c r="E16" i="1"/>
  <c r="L15" i="1"/>
  <c r="K15" i="1"/>
  <c r="G15" i="1"/>
  <c r="L14" i="1"/>
  <c r="K14" i="1"/>
  <c r="G14" i="1"/>
  <c r="E14" i="1"/>
  <c r="L13" i="1"/>
  <c r="K13" i="1"/>
  <c r="G13" i="1"/>
  <c r="E13" i="1"/>
  <c r="L12" i="1"/>
  <c r="K12" i="1"/>
  <c r="G12" i="1"/>
  <c r="E12" i="1"/>
  <c r="L11" i="1"/>
  <c r="K11" i="1"/>
  <c r="G11" i="1"/>
  <c r="E11" i="1"/>
  <c r="L10" i="1"/>
  <c r="K10" i="1"/>
  <c r="G10" i="1"/>
  <c r="E10" i="1"/>
  <c r="L9" i="1"/>
  <c r="K9" i="1"/>
  <c r="G9" i="1"/>
  <c r="E9" i="1"/>
  <c r="D8" i="1"/>
  <c r="L8" i="1" s="1"/>
  <c r="C8" i="1"/>
  <c r="C53" i="1" s="1"/>
  <c r="K54" i="1" l="1"/>
  <c r="C54" i="1"/>
  <c r="L54" i="1"/>
  <c r="K28" i="1"/>
  <c r="K39" i="1"/>
  <c r="E8" i="1"/>
  <c r="L20" i="1"/>
  <c r="K8" i="1"/>
  <c r="G20" i="1"/>
  <c r="G46" i="1"/>
  <c r="G52" i="1"/>
  <c r="D53" i="1"/>
  <c r="L28" i="1"/>
  <c r="L39" i="1"/>
  <c r="L46" i="1"/>
  <c r="L52" i="1"/>
  <c r="G8" i="1"/>
  <c r="D54" i="1" l="1"/>
  <c r="E53" i="1"/>
  <c r="G54" i="1"/>
</calcChain>
</file>

<file path=xl/sharedStrings.xml><?xml version="1.0" encoding="utf-8"?>
<sst xmlns="http://schemas.openxmlformats.org/spreadsheetml/2006/main" count="103" uniqueCount="103">
  <si>
    <t>Приложение № 3</t>
  </si>
  <si>
    <t>к решению Благовещенской</t>
  </si>
  <si>
    <t xml:space="preserve">городской Думы </t>
  </si>
  <si>
    <t xml:space="preserve">Исполнение расходов городского бюджета за 2021 год по разделам и подразделам классификации расходов бюджетов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</si>
  <si>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</si>
  <si>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</si>
  <si>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</si>
  <si>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</si>
  <si>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</si>
  <si>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</si>
  <si>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</si>
  <si>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</si>
  <si>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</si>
  <si>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</si>
  <si>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</si>
  <si>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</si>
  <si>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</si>
  <si>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</si>
  <si>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</si>
  <si>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</si>
  <si>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</si>
  <si>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</si>
  <si>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</si>
  <si>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</si>
  <si>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</si>
  <si>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</si>
  <si>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</si>
  <si>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</si>
  <si>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</si>
  <si>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</si>
  <si>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</si>
  <si>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</si>
  <si>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</si>
  <si>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</si>
  <si>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</si>
  <si>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</si>
  <si>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</si>
  <si>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</si>
  <si>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</si>
  <si>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</si>
  <si>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</si>
  <si>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</si>
  <si>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</si>
  <si>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</si>
  <si>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</si>
  <si>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</si>
  <si>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</si>
  <si>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</si>
  <si>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</si>
  <si>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</si>
  <si>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</si>
  <si>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</si>
  <si>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</si>
  <si>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</si>
  <si>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</si>
  <si>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</si>
  <si>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</si>
  <si>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</si>
  <si>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</si>
  <si>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</si>
  <si>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</si>
  <si>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</si>
  <si>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</si>
  <si>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</si>
  <si>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</si>
  <si>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</si>
  <si>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</si>
  <si>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</si>
  <si>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</si>
  <si>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</si>
  <si>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</si>
  <si>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</si>
  <si>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</si>
  <si>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</si>
  <si>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</si>
  <si>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</si>
  <si>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</si>
  <si>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</si>
  <si>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</si>
  <si>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</si>
  <si>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</si>
  <si>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</si>
  <si>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</si>
  <si>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</si>
  <si>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</si>
  <si>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</si>
  <si>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</si>
  <si>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</si>
  <si>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</si>
  <si>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</si>
  <si>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</si>
  <si>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</si>
  <si>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</si>
  <si>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</si>
  <si>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</si>
  <si>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</si>
  <si>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</si>
  <si>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</si>
  <si>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</si>
  <si>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</si>
  <si>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</si>
  <si>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</si>
  <si>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                                              ДЕФИЦИТ БЮДЖЕТА (со знаком "минус")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</si>
</sst>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</cellStyleXfs>
  <cellXfs count="53">
    <xf numFmtId="0" fontId="0" fillId="0" borderId="0" xfId="0"/>
    <xf numFmtId="0" fontId="2" fillId="0" borderId="0" xfId="1" applyFill="1"/>
    <xf numFmtId="0" fontId="2" fillId="0" borderId="0" xfId="1" applyFill="1" applyAlignment="1">
      <alignment vertical="top"/>
    </xf>
    <xf numFmtId="0" fontId="4" fillId="0" borderId="0" xfId="2" applyFont="1" applyAlignment="1">
      <alignment horizontal="right" vertical="center"/>
    </xf>
    <xf numFmtId="164" fontId="2" fillId="0" borderId="0" xfId="1" applyNumberFormat="1" applyFill="1" applyAlignment="1">
      <alignment vertical="top"/>
    </xf>
    <xf numFmtId="0" fontId="2" fillId="0" borderId="0" xfId="1" applyFill="1" applyAlignment="1">
      <alignment horizontal="center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right" vertical="center"/>
    </xf>
    <xf numFmtId="0" fontId="4" fillId="0" borderId="1" xfId="1" applyFont="1" applyFill="1" applyBorder="1" applyAlignment="1">
      <alignment vertical="center"/>
    </xf>
    <xf numFmtId="0" fontId="9" fillId="0" borderId="0" xfId="1" applyFont="1" applyFill="1" applyAlignment="1"/>
    <xf numFmtId="49" fontId="10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0" fontId="10" fillId="0" borderId="0" xfId="1" applyFont="1" applyFill="1"/>
    <xf numFmtId="49" fontId="5" fillId="0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/>
    </xf>
    <xf numFmtId="0" fontId="9" fillId="0" borderId="0" xfId="1" applyFont="1" applyFill="1"/>
    <xf numFmtId="165" fontId="9" fillId="0" borderId="0" xfId="1" applyNumberFormat="1" applyFont="1" applyFill="1"/>
    <xf numFmtId="49" fontId="6" fillId="0" borderId="0" xfId="3" applyNumberFormat="1" applyFont="1" applyFill="1" applyAlignment="1">
      <alignment horizontal="center"/>
    </xf>
    <xf numFmtId="165" fontId="7" fillId="0" borderId="0" xfId="4" applyNumberFormat="1" applyFont="1" applyFill="1" applyAlignment="1"/>
    <xf numFmtId="49" fontId="9" fillId="0" borderId="2" xfId="1" applyNumberFormat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vertical="top" wrapText="1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 wrapText="1"/>
    </xf>
    <xf numFmtId="49" fontId="9" fillId="0" borderId="0" xfId="3" applyNumberFormat="1" applyFont="1" applyFill="1" applyAlignment="1">
      <alignment horizontal="center"/>
    </xf>
    <xf numFmtId="165" fontId="14" fillId="0" borderId="0" xfId="5" applyNumberFormat="1" applyFont="1" applyFill="1"/>
    <xf numFmtId="0" fontId="9" fillId="0" borderId="2" xfId="1" applyFont="1" applyFill="1" applyBorder="1" applyAlignment="1">
      <alignment vertical="top" wrapText="1"/>
    </xf>
    <xf numFmtId="3" fontId="9" fillId="0" borderId="2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/>
    <xf numFmtId="165" fontId="5" fillId="0" borderId="2" xfId="1" applyNumberFormat="1" applyFont="1" applyFill="1" applyBorder="1" applyAlignment="1">
      <alignment horizontal="center" vertical="center" wrapText="1"/>
    </xf>
    <xf numFmtId="165" fontId="16" fillId="0" borderId="0" xfId="5" applyNumberFormat="1" applyFont="1" applyFill="1"/>
    <xf numFmtId="164" fontId="9" fillId="0" borderId="2" xfId="1" applyNumberFormat="1" applyFont="1" applyFill="1" applyBorder="1" applyAlignment="1">
      <alignment horizontal="center" vertical="center"/>
    </xf>
    <xf numFmtId="49" fontId="6" fillId="0" borderId="0" xfId="6" applyNumberFormat="1" applyFont="1" applyFill="1" applyBorder="1" applyAlignment="1">
      <alignment horizontal="center"/>
    </xf>
    <xf numFmtId="49" fontId="17" fillId="0" borderId="2" xfId="1" applyNumberFormat="1" applyFont="1" applyFill="1" applyBorder="1" applyAlignment="1">
      <alignment horizontal="center" vertical="top" wrapText="1"/>
    </xf>
    <xf numFmtId="0" fontId="17" fillId="0" borderId="2" xfId="1" applyFont="1" applyFill="1" applyBorder="1" applyAlignment="1">
      <alignment vertical="top" wrapText="1"/>
    </xf>
    <xf numFmtId="49" fontId="9" fillId="0" borderId="0" xfId="6" applyNumberFormat="1" applyFont="1" applyFill="1" applyBorder="1" applyAlignment="1">
      <alignment horizontal="center"/>
    </xf>
    <xf numFmtId="49" fontId="9" fillId="0" borderId="0" xfId="3" applyNumberFormat="1" applyFont="1" applyFill="1" applyBorder="1" applyAlignment="1">
      <alignment horizontal="center"/>
    </xf>
    <xf numFmtId="0" fontId="17" fillId="0" borderId="0" xfId="1" applyFont="1" applyFill="1"/>
    <xf numFmtId="49" fontId="6" fillId="0" borderId="0" xfId="3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vertical="top" wrapText="1"/>
    </xf>
    <xf numFmtId="49" fontId="5" fillId="0" borderId="2" xfId="1" applyNumberFormat="1" applyFont="1" applyFill="1" applyBorder="1" applyAlignment="1">
      <alignment horizontal="left" vertical="top" wrapText="1"/>
    </xf>
    <xf numFmtId="165" fontId="5" fillId="0" borderId="0" xfId="5" applyNumberFormat="1" applyFont="1" applyFill="1"/>
    <xf numFmtId="49" fontId="5" fillId="0" borderId="2" xfId="1" applyNumberFormat="1" applyFont="1" applyFill="1" applyBorder="1" applyAlignment="1">
      <alignment horizontal="center" vertical="center" wrapText="1"/>
    </xf>
    <xf numFmtId="49" fontId="19" fillId="0" borderId="2" xfId="1" applyNumberFormat="1" applyFont="1" applyFill="1" applyBorder="1" applyAlignment="1">
      <alignment horizontal="left" vertical="top" wrapText="1"/>
    </xf>
    <xf numFmtId="164" fontId="9" fillId="0" borderId="2" xfId="1" applyNumberFormat="1" applyFont="1" applyFill="1" applyBorder="1" applyAlignment="1">
      <alignment vertical="top"/>
    </xf>
    <xf numFmtId="0" fontId="9" fillId="0" borderId="0" xfId="1" applyFont="1" applyFill="1" applyAlignment="1">
      <alignment vertical="center"/>
    </xf>
    <xf numFmtId="165" fontId="2" fillId="0" borderId="0" xfId="1" applyNumberFormat="1" applyFill="1"/>
  </cellXfs>
  <cellStyles count="7">
    <cellStyle name="Обычный" xfId="0" builtinId="0"/>
    <cellStyle name="Обычный 2" xfId="1"/>
    <cellStyle name="Обычный 3 2" xfId="3"/>
    <cellStyle name="Обычный 4 4" xfId="5"/>
    <cellStyle name="Обычный 5" xfId="6"/>
    <cellStyle name="Обычный 6 3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доходы"/>
      <sheetName val=" Прил № 2 ведом-я"/>
      <sheetName val="Прил № 3 рпр"/>
      <sheetName val="Прил № 4 Источники "/>
    </sheetNames>
    <sheetDataSet>
      <sheetData sheetId="0">
        <row r="9">
          <cell r="C9">
            <v>12395909.4</v>
          </cell>
          <cell r="D9">
            <v>11665334.5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zoomScale="80" zoomScaleNormal="80" workbookViewId="0">
      <selection activeCell="N13" sqref="N13"/>
    </sheetView>
  </sheetViews>
  <sheetFormatPr defaultColWidth="10.28515625" defaultRowHeight="12.75" x14ac:dyDescent="0.2"/>
  <cols>
    <col min="1" max="1" width="6.28515625" style="1" customWidth="1"/>
    <col min="2" max="2" width="70.28515625" style="2" customWidth="1"/>
    <col min="3" max="3" width="14.28515625" style="1" customWidth="1"/>
    <col min="4" max="4" width="17" style="1" customWidth="1"/>
    <col min="5" max="5" width="7.7109375" style="4" hidden="1" customWidth="1"/>
    <col min="6" max="6" width="13" style="1" bestFit="1" customWidth="1"/>
    <col min="7" max="8" width="0" style="1" hidden="1" customWidth="1"/>
    <col min="9" max="10" width="14.28515625" style="1" hidden="1" customWidth="1"/>
    <col min="11" max="12" width="0" style="1" hidden="1" customWidth="1"/>
    <col min="13" max="13" width="10.28515625" style="1"/>
    <col min="14" max="14" width="12.140625" style="1" customWidth="1"/>
    <col min="15" max="15" width="12.85546875" style="1" customWidth="1"/>
    <col min="16" max="17" width="13.140625" style="1" bestFit="1" customWidth="1"/>
    <col min="18" max="137" width="10.28515625" style="1"/>
    <col min="138" max="138" width="10.5703125" style="1" customWidth="1"/>
    <col min="139" max="139" width="57.85546875" style="1" customWidth="1"/>
    <col min="140" max="141" width="13.140625" style="1" customWidth="1"/>
    <col min="142" max="142" width="9.28515625" style="1" customWidth="1"/>
    <col min="143" max="149" width="0" style="1" hidden="1" customWidth="1"/>
    <col min="150" max="16384" width="10.28515625" style="1"/>
  </cols>
  <sheetData>
    <row r="1" spans="1:17" x14ac:dyDescent="0.2">
      <c r="D1" s="3" t="s">
        <v>0</v>
      </c>
    </row>
    <row r="2" spans="1:17" x14ac:dyDescent="0.2">
      <c r="D2" s="3" t="s">
        <v>1</v>
      </c>
    </row>
    <row r="3" spans="1:17" x14ac:dyDescent="0.2">
      <c r="D3" s="3" t="s">
        <v>2</v>
      </c>
    </row>
    <row r="4" spans="1:17" ht="15.75" customHeight="1" x14ac:dyDescent="0.2">
      <c r="C4" s="5"/>
      <c r="D4" s="5"/>
    </row>
    <row r="5" spans="1:17" ht="29.25" customHeight="1" x14ac:dyDescent="0.2">
      <c r="A5" s="6" t="s">
        <v>3</v>
      </c>
      <c r="B5" s="6"/>
      <c r="C5" s="6"/>
      <c r="D5" s="6"/>
      <c r="E5" s="7"/>
    </row>
    <row r="6" spans="1:17" s="12" customFormat="1" ht="15.75" customHeight="1" x14ac:dyDescent="0.25">
      <c r="A6" s="8"/>
      <c r="B6" s="9"/>
      <c r="C6" s="9"/>
      <c r="D6" s="10" t="s">
        <v>4</v>
      </c>
      <c r="E6" s="11"/>
      <c r="I6" s="9"/>
      <c r="J6" s="9"/>
    </row>
    <row r="7" spans="1:17" s="16" customFormat="1" ht="33" customHeight="1" x14ac:dyDescent="0.2">
      <c r="A7" s="13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I7" s="14"/>
      <c r="J7" s="14"/>
    </row>
    <row r="8" spans="1:17" s="21" customFormat="1" ht="15.75" x14ac:dyDescent="0.25">
      <c r="A8" s="17" t="s">
        <v>10</v>
      </c>
      <c r="B8" s="18" t="s">
        <v>11</v>
      </c>
      <c r="C8" s="19">
        <f>SUM(C9:C17)</f>
        <v>761636.89999999991</v>
      </c>
      <c r="D8" s="19">
        <f>SUM(D9:D17)</f>
        <v>721663.89999999991</v>
      </c>
      <c r="E8" s="20">
        <f t="shared" ref="E8:E41" si="0">SUM(D8/C8*100)</f>
        <v>94.751698611241125</v>
      </c>
      <c r="G8" s="22">
        <f>C8-D8</f>
        <v>39973</v>
      </c>
      <c r="I8" s="19">
        <v>604953.59999999998</v>
      </c>
      <c r="J8" s="19">
        <v>585998.69999999995</v>
      </c>
      <c r="K8" s="22">
        <f>I8-C8</f>
        <v>-156683.29999999993</v>
      </c>
      <c r="L8" s="22">
        <f>J8-D8</f>
        <v>-135665.19999999995</v>
      </c>
      <c r="M8" s="23"/>
      <c r="N8" s="24"/>
      <c r="O8" s="24"/>
      <c r="P8" s="22"/>
      <c r="Q8" s="22"/>
    </row>
    <row r="9" spans="1:17" s="21" customFormat="1" ht="34.5" customHeight="1" x14ac:dyDescent="0.25">
      <c r="A9" s="25" t="s">
        <v>12</v>
      </c>
      <c r="B9" s="26" t="s">
        <v>13</v>
      </c>
      <c r="C9" s="27">
        <v>3233.8</v>
      </c>
      <c r="D9" s="27">
        <v>3068.9</v>
      </c>
      <c r="E9" s="28">
        <f t="shared" si="0"/>
        <v>94.900735976250843</v>
      </c>
      <c r="G9" s="22">
        <f t="shared" ref="G9:G50" si="1">C9-D9</f>
        <v>164.90000000000009</v>
      </c>
      <c r="I9" s="27">
        <v>2687.2000000000003</v>
      </c>
      <c r="J9" s="27">
        <v>2687.2000000000003</v>
      </c>
      <c r="K9" s="22">
        <f t="shared" ref="K9:L50" si="2">I9-C9</f>
        <v>-546.59999999999991</v>
      </c>
      <c r="L9" s="22">
        <f t="shared" si="2"/>
        <v>-381.69999999999982</v>
      </c>
      <c r="M9" s="29"/>
      <c r="N9" s="30"/>
      <c r="O9" s="30"/>
      <c r="P9" s="22"/>
      <c r="Q9" s="22"/>
    </row>
    <row r="10" spans="1:17" s="21" customFormat="1" ht="48" customHeight="1" x14ac:dyDescent="0.25">
      <c r="A10" s="25" t="s">
        <v>14</v>
      </c>
      <c r="B10" s="26" t="s">
        <v>15</v>
      </c>
      <c r="C10" s="27">
        <v>41681.699999999997</v>
      </c>
      <c r="D10" s="27">
        <v>41456.199999999997</v>
      </c>
      <c r="E10" s="28">
        <f t="shared" si="0"/>
        <v>99.458995194533813</v>
      </c>
      <c r="G10" s="22">
        <f t="shared" si="1"/>
        <v>225.5</v>
      </c>
      <c r="I10" s="27">
        <v>31886.5</v>
      </c>
      <c r="J10" s="27">
        <v>31777.300000000003</v>
      </c>
      <c r="K10" s="22">
        <f t="shared" si="2"/>
        <v>-9795.1999999999971</v>
      </c>
      <c r="L10" s="22">
        <f t="shared" si="2"/>
        <v>-9678.8999999999942</v>
      </c>
      <c r="M10" s="29"/>
      <c r="N10" s="30"/>
      <c r="O10" s="30"/>
      <c r="P10" s="22"/>
      <c r="Q10" s="22"/>
    </row>
    <row r="11" spans="1:17" s="21" customFormat="1" ht="46.5" customHeight="1" x14ac:dyDescent="0.25">
      <c r="A11" s="25" t="s">
        <v>16</v>
      </c>
      <c r="B11" s="26" t="s">
        <v>17</v>
      </c>
      <c r="C11" s="27">
        <v>314211.8</v>
      </c>
      <c r="D11" s="27">
        <v>312594.8</v>
      </c>
      <c r="E11" s="28">
        <f t="shared" si="0"/>
        <v>99.485378970490601</v>
      </c>
      <c r="G11" s="22">
        <f t="shared" si="1"/>
        <v>1617</v>
      </c>
      <c r="I11" s="27">
        <v>216125.2</v>
      </c>
      <c r="J11" s="27">
        <v>213966</v>
      </c>
      <c r="K11" s="22">
        <f t="shared" si="2"/>
        <v>-98086.599999999977</v>
      </c>
      <c r="L11" s="22">
        <f t="shared" si="2"/>
        <v>-98628.799999999988</v>
      </c>
      <c r="M11" s="29"/>
      <c r="N11" s="30"/>
      <c r="O11" s="30"/>
      <c r="P11" s="22"/>
      <c r="Q11" s="22"/>
    </row>
    <row r="12" spans="1:17" s="21" customFormat="1" ht="15" x14ac:dyDescent="0.25">
      <c r="A12" s="25" t="s">
        <v>18</v>
      </c>
      <c r="B12" s="26" t="s">
        <v>19</v>
      </c>
      <c r="C12" s="27">
        <v>35.4</v>
      </c>
      <c r="D12" s="27">
        <v>18.3</v>
      </c>
      <c r="E12" s="28">
        <f t="shared" si="0"/>
        <v>51.694915254237294</v>
      </c>
      <c r="G12" s="22">
        <f t="shared" si="1"/>
        <v>17.099999999999998</v>
      </c>
      <c r="I12" s="27">
        <v>74.900000000000006</v>
      </c>
      <c r="J12" s="27">
        <v>10</v>
      </c>
      <c r="K12" s="22">
        <f t="shared" si="2"/>
        <v>39.500000000000007</v>
      </c>
      <c r="L12" s="22">
        <f t="shared" si="2"/>
        <v>-8.3000000000000007</v>
      </c>
      <c r="M12" s="29"/>
      <c r="N12" s="30"/>
      <c r="O12" s="30"/>
      <c r="P12" s="22"/>
      <c r="Q12" s="22"/>
    </row>
    <row r="13" spans="1:17" s="21" customFormat="1" ht="30.75" customHeight="1" x14ac:dyDescent="0.25">
      <c r="A13" s="25" t="s">
        <v>20</v>
      </c>
      <c r="B13" s="26" t="s">
        <v>21</v>
      </c>
      <c r="C13" s="27">
        <v>73657.8</v>
      </c>
      <c r="D13" s="27">
        <v>73229.399999999994</v>
      </c>
      <c r="E13" s="28">
        <f t="shared" si="0"/>
        <v>99.418391534908707</v>
      </c>
      <c r="G13" s="22">
        <f t="shared" si="1"/>
        <v>428.40000000000873</v>
      </c>
      <c r="I13" s="27">
        <v>56309.899999999994</v>
      </c>
      <c r="J13" s="27">
        <v>56073.7</v>
      </c>
      <c r="K13" s="22">
        <f t="shared" si="2"/>
        <v>-17347.900000000009</v>
      </c>
      <c r="L13" s="22">
        <f t="shared" si="2"/>
        <v>-17155.699999999997</v>
      </c>
      <c r="M13" s="29"/>
      <c r="N13" s="30"/>
      <c r="O13" s="30"/>
      <c r="P13" s="22"/>
      <c r="Q13" s="22"/>
    </row>
    <row r="14" spans="1:17" s="21" customFormat="1" ht="15" x14ac:dyDescent="0.25">
      <c r="A14" s="25" t="s">
        <v>22</v>
      </c>
      <c r="B14" s="26" t="s">
        <v>23</v>
      </c>
      <c r="C14" s="27">
        <v>2264.1</v>
      </c>
      <c r="D14" s="27">
        <v>2264.1</v>
      </c>
      <c r="E14" s="28">
        <f t="shared" si="0"/>
        <v>100</v>
      </c>
      <c r="G14" s="22">
        <f t="shared" si="1"/>
        <v>0</v>
      </c>
      <c r="I14" s="27">
        <v>20573.7</v>
      </c>
      <c r="J14" s="27">
        <v>20573.7</v>
      </c>
      <c r="K14" s="22">
        <f t="shared" si="2"/>
        <v>18309.600000000002</v>
      </c>
      <c r="L14" s="22">
        <f t="shared" si="2"/>
        <v>18309.600000000002</v>
      </c>
      <c r="M14" s="29"/>
      <c r="N14" s="30"/>
      <c r="O14" s="30"/>
      <c r="P14" s="22"/>
      <c r="Q14" s="22"/>
    </row>
    <row r="15" spans="1:17" s="21" customFormat="1" ht="15" x14ac:dyDescent="0.25">
      <c r="A15" s="25" t="s">
        <v>24</v>
      </c>
      <c r="B15" s="31" t="s">
        <v>25</v>
      </c>
      <c r="C15" s="27">
        <v>16077.6</v>
      </c>
      <c r="D15" s="27">
        <v>0</v>
      </c>
      <c r="E15" s="32"/>
      <c r="G15" s="33">
        <f t="shared" si="1"/>
        <v>16077.6</v>
      </c>
      <c r="I15" s="27">
        <v>12925.6</v>
      </c>
      <c r="J15" s="27">
        <v>0</v>
      </c>
      <c r="K15" s="22">
        <f t="shared" si="2"/>
        <v>-3152</v>
      </c>
      <c r="L15" s="22">
        <f t="shared" si="2"/>
        <v>0</v>
      </c>
      <c r="M15" s="29"/>
      <c r="N15" s="30"/>
      <c r="O15" s="30"/>
      <c r="P15" s="22"/>
      <c r="Q15" s="22"/>
    </row>
    <row r="16" spans="1:17" s="21" customFormat="1" ht="30" x14ac:dyDescent="0.25">
      <c r="A16" s="25" t="s">
        <v>26</v>
      </c>
      <c r="B16" s="31" t="s">
        <v>27</v>
      </c>
      <c r="C16" s="27">
        <v>10217.4</v>
      </c>
      <c r="D16" s="27">
        <v>10217.4</v>
      </c>
      <c r="E16" s="28">
        <f t="shared" si="0"/>
        <v>100</v>
      </c>
      <c r="G16" s="33">
        <f t="shared" si="1"/>
        <v>0</v>
      </c>
      <c r="I16" s="27"/>
      <c r="J16" s="27"/>
      <c r="K16" s="22"/>
      <c r="L16" s="22"/>
      <c r="M16" s="29"/>
      <c r="N16" s="30"/>
      <c r="O16" s="30"/>
      <c r="P16" s="22"/>
      <c r="Q16" s="22"/>
    </row>
    <row r="17" spans="1:17" s="21" customFormat="1" ht="15" x14ac:dyDescent="0.25">
      <c r="A17" s="25" t="s">
        <v>28</v>
      </c>
      <c r="B17" s="26" t="s">
        <v>29</v>
      </c>
      <c r="C17" s="27">
        <v>300257.3</v>
      </c>
      <c r="D17" s="27">
        <v>278814.8</v>
      </c>
      <c r="E17" s="28">
        <f t="shared" si="0"/>
        <v>92.858624919360835</v>
      </c>
      <c r="G17" s="22">
        <f t="shared" si="1"/>
        <v>21442.5</v>
      </c>
      <c r="I17" s="27">
        <v>264370.59999999998</v>
      </c>
      <c r="J17" s="27">
        <v>260910.8</v>
      </c>
      <c r="K17" s="22">
        <f t="shared" si="2"/>
        <v>-35886.700000000012</v>
      </c>
      <c r="L17" s="22">
        <f t="shared" si="2"/>
        <v>-17904</v>
      </c>
      <c r="M17" s="29"/>
      <c r="N17" s="30"/>
      <c r="O17" s="30"/>
      <c r="P17" s="22"/>
      <c r="Q17" s="22"/>
    </row>
    <row r="18" spans="1:17" s="21" customFormat="1" ht="15.75" x14ac:dyDescent="0.25">
      <c r="A18" s="17" t="s">
        <v>30</v>
      </c>
      <c r="B18" s="18" t="s">
        <v>31</v>
      </c>
      <c r="C18" s="34">
        <f>SUM(C19)</f>
        <v>2055.6</v>
      </c>
      <c r="D18" s="34">
        <f>SUM(D19)</f>
        <v>2055.6</v>
      </c>
      <c r="E18" s="20">
        <f t="shared" si="0"/>
        <v>100</v>
      </c>
      <c r="G18" s="22">
        <f t="shared" si="1"/>
        <v>0</v>
      </c>
      <c r="I18" s="34">
        <v>903</v>
      </c>
      <c r="J18" s="34">
        <v>903</v>
      </c>
      <c r="K18" s="22">
        <f t="shared" si="2"/>
        <v>-1152.5999999999999</v>
      </c>
      <c r="L18" s="22">
        <f t="shared" si="2"/>
        <v>-1152.5999999999999</v>
      </c>
      <c r="M18" s="23"/>
      <c r="N18" s="35"/>
      <c r="O18" s="35"/>
      <c r="P18" s="22"/>
      <c r="Q18" s="22"/>
    </row>
    <row r="19" spans="1:17" s="21" customFormat="1" ht="15" x14ac:dyDescent="0.25">
      <c r="A19" s="25" t="s">
        <v>32</v>
      </c>
      <c r="B19" s="31" t="s">
        <v>33</v>
      </c>
      <c r="C19" s="27">
        <v>2055.6</v>
      </c>
      <c r="D19" s="27">
        <v>2055.6</v>
      </c>
      <c r="E19" s="36">
        <f t="shared" si="0"/>
        <v>100</v>
      </c>
      <c r="G19" s="22">
        <f t="shared" si="1"/>
        <v>0</v>
      </c>
      <c r="I19" s="27">
        <v>903</v>
      </c>
      <c r="J19" s="27">
        <v>903</v>
      </c>
      <c r="K19" s="22">
        <f t="shared" si="2"/>
        <v>-1152.5999999999999</v>
      </c>
      <c r="L19" s="22">
        <f t="shared" si="2"/>
        <v>-1152.5999999999999</v>
      </c>
      <c r="M19" s="29"/>
      <c r="N19" s="30"/>
      <c r="O19" s="30"/>
      <c r="P19" s="22"/>
      <c r="Q19" s="22"/>
    </row>
    <row r="20" spans="1:17" s="21" customFormat="1" ht="17.25" customHeight="1" x14ac:dyDescent="0.25">
      <c r="A20" s="17" t="s">
        <v>34</v>
      </c>
      <c r="B20" s="18" t="s">
        <v>35</v>
      </c>
      <c r="C20" s="34">
        <f>C21</f>
        <v>138825.9</v>
      </c>
      <c r="D20" s="34">
        <f>D21</f>
        <v>135197.4</v>
      </c>
      <c r="E20" s="20">
        <f t="shared" si="0"/>
        <v>97.386294632341659</v>
      </c>
      <c r="G20" s="22">
        <f t="shared" si="1"/>
        <v>3628.5</v>
      </c>
      <c r="I20" s="34">
        <v>102632.79999999999</v>
      </c>
      <c r="J20" s="34">
        <v>101207.20000000001</v>
      </c>
      <c r="K20" s="22">
        <f t="shared" si="2"/>
        <v>-36193.100000000006</v>
      </c>
      <c r="L20" s="22">
        <f t="shared" si="2"/>
        <v>-33990.199999999983</v>
      </c>
      <c r="M20" s="23"/>
      <c r="N20" s="35"/>
      <c r="O20" s="35"/>
      <c r="P20" s="22"/>
      <c r="Q20" s="22"/>
    </row>
    <row r="21" spans="1:17" s="21" customFormat="1" ht="30" customHeight="1" x14ac:dyDescent="0.25">
      <c r="A21" s="25" t="s">
        <v>36</v>
      </c>
      <c r="B21" s="31" t="s">
        <v>37</v>
      </c>
      <c r="C21" s="27">
        <v>138825.9</v>
      </c>
      <c r="D21" s="27">
        <v>135197.4</v>
      </c>
      <c r="E21" s="36">
        <f t="shared" si="0"/>
        <v>97.386294632341659</v>
      </c>
      <c r="G21" s="22">
        <f t="shared" si="1"/>
        <v>3628.5</v>
      </c>
      <c r="I21" s="27">
        <v>102632.79999999999</v>
      </c>
      <c r="J21" s="27">
        <v>101207.20000000001</v>
      </c>
      <c r="K21" s="22">
        <f t="shared" si="2"/>
        <v>-36193.100000000006</v>
      </c>
      <c r="L21" s="22">
        <f t="shared" si="2"/>
        <v>-33990.199999999983</v>
      </c>
      <c r="M21" s="29"/>
      <c r="N21" s="30"/>
      <c r="O21" s="30"/>
      <c r="P21" s="22"/>
      <c r="Q21" s="22"/>
    </row>
    <row r="22" spans="1:17" s="21" customFormat="1" ht="15.75" x14ac:dyDescent="0.25">
      <c r="A22" s="17" t="s">
        <v>38</v>
      </c>
      <c r="B22" s="18" t="s">
        <v>39</v>
      </c>
      <c r="C22" s="34">
        <f>SUM(C25+C27+C24+C26+C23)</f>
        <v>3296537.2</v>
      </c>
      <c r="D22" s="34">
        <f>SUM(D25+D27+D24+D26+D23)</f>
        <v>2824337.5999999996</v>
      </c>
      <c r="E22" s="20">
        <f t="shared" si="0"/>
        <v>85.675890446496382</v>
      </c>
      <c r="G22" s="22">
        <f t="shared" si="1"/>
        <v>472199.60000000056</v>
      </c>
      <c r="I22" s="34">
        <v>1455038.7</v>
      </c>
      <c r="J22" s="34">
        <v>1441564.5</v>
      </c>
      <c r="K22" s="22">
        <f t="shared" si="2"/>
        <v>-1841498.5000000002</v>
      </c>
      <c r="L22" s="22">
        <f t="shared" si="2"/>
        <v>-1382773.0999999996</v>
      </c>
      <c r="M22" s="37"/>
      <c r="N22" s="35"/>
      <c r="O22" s="35"/>
      <c r="P22" s="22"/>
      <c r="Q22" s="22"/>
    </row>
    <row r="23" spans="1:17" s="21" customFormat="1" ht="15.75" x14ac:dyDescent="0.25">
      <c r="A23" s="38" t="s">
        <v>40</v>
      </c>
      <c r="B23" s="39" t="s">
        <v>41</v>
      </c>
      <c r="C23" s="27">
        <v>14375.6</v>
      </c>
      <c r="D23" s="27">
        <v>11163.3</v>
      </c>
      <c r="E23" s="36">
        <f t="shared" si="0"/>
        <v>77.654497899218114</v>
      </c>
      <c r="G23" s="22">
        <f t="shared" si="1"/>
        <v>3212.3000000000011</v>
      </c>
      <c r="I23" s="27">
        <v>9038</v>
      </c>
      <c r="J23" s="27">
        <v>3732.1</v>
      </c>
      <c r="K23" s="22">
        <f t="shared" si="2"/>
        <v>-5337.6</v>
      </c>
      <c r="L23" s="22">
        <f t="shared" si="2"/>
        <v>-7431.1999999999989</v>
      </c>
      <c r="M23" s="40"/>
      <c r="N23" s="30"/>
      <c r="O23" s="30"/>
      <c r="P23" s="22"/>
      <c r="Q23" s="22"/>
    </row>
    <row r="24" spans="1:17" s="21" customFormat="1" ht="15" x14ac:dyDescent="0.25">
      <c r="A24" s="25" t="s">
        <v>42</v>
      </c>
      <c r="B24" s="31" t="s">
        <v>43</v>
      </c>
      <c r="C24" s="27">
        <v>923860.2</v>
      </c>
      <c r="D24" s="27">
        <v>697305.1</v>
      </c>
      <c r="E24" s="36">
        <f t="shared" si="0"/>
        <v>75.477339536869323</v>
      </c>
      <c r="G24" s="22">
        <f t="shared" si="1"/>
        <v>226555.09999999998</v>
      </c>
      <c r="I24" s="27">
        <v>294071.40000000002</v>
      </c>
      <c r="J24" s="27">
        <v>293873.90000000002</v>
      </c>
      <c r="K24" s="22">
        <f t="shared" si="2"/>
        <v>-629788.79999999993</v>
      </c>
      <c r="L24" s="22">
        <f t="shared" si="2"/>
        <v>-403431.19999999995</v>
      </c>
      <c r="M24" s="40"/>
      <c r="N24" s="30"/>
      <c r="O24" s="30"/>
      <c r="P24" s="22"/>
      <c r="Q24" s="22"/>
    </row>
    <row r="25" spans="1:17" s="21" customFormat="1" ht="15" x14ac:dyDescent="0.25">
      <c r="A25" s="25" t="s">
        <v>44</v>
      </c>
      <c r="B25" s="31" t="s">
        <v>45</v>
      </c>
      <c r="C25" s="27">
        <v>162412</v>
      </c>
      <c r="D25" s="27">
        <v>162347.70000000001</v>
      </c>
      <c r="E25" s="36">
        <f t="shared" si="0"/>
        <v>99.960409329359905</v>
      </c>
      <c r="G25" s="22">
        <f t="shared" si="1"/>
        <v>64.299999999988358</v>
      </c>
      <c r="I25" s="27">
        <v>70255.199999999997</v>
      </c>
      <c r="J25" s="27">
        <v>70255.199999999997</v>
      </c>
      <c r="K25" s="22">
        <f t="shared" si="2"/>
        <v>-92156.800000000003</v>
      </c>
      <c r="L25" s="22">
        <f t="shared" si="2"/>
        <v>-92092.500000000015</v>
      </c>
      <c r="M25" s="40"/>
      <c r="N25" s="30"/>
      <c r="O25" s="30"/>
      <c r="P25" s="22"/>
      <c r="Q25" s="22"/>
    </row>
    <row r="26" spans="1:17" s="21" customFormat="1" ht="15" x14ac:dyDescent="0.25">
      <c r="A26" s="25" t="s">
        <v>46</v>
      </c>
      <c r="B26" s="31" t="s">
        <v>47</v>
      </c>
      <c r="C26" s="27">
        <v>1814138.1</v>
      </c>
      <c r="D26" s="27">
        <v>1743855.1</v>
      </c>
      <c r="E26" s="36">
        <f t="shared" si="0"/>
        <v>96.125818646331282</v>
      </c>
      <c r="G26" s="22">
        <f t="shared" si="1"/>
        <v>70283</v>
      </c>
      <c r="I26" s="27">
        <v>1064965.3999999999</v>
      </c>
      <c r="J26" s="27">
        <v>1056999.6000000001</v>
      </c>
      <c r="K26" s="22">
        <f t="shared" si="2"/>
        <v>-749172.70000000019</v>
      </c>
      <c r="L26" s="22">
        <f t="shared" si="2"/>
        <v>-686855.5</v>
      </c>
      <c r="M26" s="40"/>
      <c r="N26" s="30"/>
      <c r="O26" s="30"/>
      <c r="P26" s="22"/>
      <c r="Q26" s="22"/>
    </row>
    <row r="27" spans="1:17" s="21" customFormat="1" ht="15" x14ac:dyDescent="0.25">
      <c r="A27" s="25" t="s">
        <v>48</v>
      </c>
      <c r="B27" s="26" t="s">
        <v>49</v>
      </c>
      <c r="C27" s="27">
        <v>381751.3</v>
      </c>
      <c r="D27" s="27">
        <v>209666.4</v>
      </c>
      <c r="E27" s="36">
        <f t="shared" si="0"/>
        <v>54.922249118732537</v>
      </c>
      <c r="G27" s="22">
        <f t="shared" si="1"/>
        <v>172084.9</v>
      </c>
      <c r="I27" s="27">
        <v>16708.699999999997</v>
      </c>
      <c r="J27" s="27">
        <v>16703.699999999997</v>
      </c>
      <c r="K27" s="22">
        <f t="shared" si="2"/>
        <v>-365042.6</v>
      </c>
      <c r="L27" s="22">
        <f t="shared" si="2"/>
        <v>-192962.7</v>
      </c>
      <c r="M27" s="40"/>
      <c r="N27" s="30"/>
      <c r="O27" s="30"/>
      <c r="P27" s="22"/>
      <c r="Q27" s="22"/>
    </row>
    <row r="28" spans="1:17" s="21" customFormat="1" ht="15.75" x14ac:dyDescent="0.25">
      <c r="A28" s="17" t="s">
        <v>50</v>
      </c>
      <c r="B28" s="18" t="s">
        <v>51</v>
      </c>
      <c r="C28" s="19">
        <f>SUM(C29+C30+C32+C31)</f>
        <v>2811034.9</v>
      </c>
      <c r="D28" s="19">
        <f>SUM(D29+D30+D32+D31)</f>
        <v>2427636.9</v>
      </c>
      <c r="E28" s="20">
        <f t="shared" si="0"/>
        <v>86.360966205008694</v>
      </c>
      <c r="G28" s="22">
        <f t="shared" si="1"/>
        <v>383398</v>
      </c>
      <c r="I28" s="19">
        <v>996565.79999999993</v>
      </c>
      <c r="J28" s="19">
        <v>968688.4</v>
      </c>
      <c r="K28" s="22">
        <f t="shared" si="2"/>
        <v>-1814469.1</v>
      </c>
      <c r="L28" s="22">
        <f t="shared" si="2"/>
        <v>-1458948.5</v>
      </c>
      <c r="M28" s="37"/>
      <c r="N28" s="35"/>
      <c r="O28" s="35"/>
      <c r="P28" s="22"/>
      <c r="Q28" s="22"/>
    </row>
    <row r="29" spans="1:17" s="21" customFormat="1" ht="15" x14ac:dyDescent="0.25">
      <c r="A29" s="25" t="s">
        <v>52</v>
      </c>
      <c r="B29" s="31" t="s">
        <v>53</v>
      </c>
      <c r="C29" s="27">
        <v>377412.3</v>
      </c>
      <c r="D29" s="27">
        <v>234233</v>
      </c>
      <c r="E29" s="36">
        <f t="shared" si="0"/>
        <v>62.062895141467301</v>
      </c>
      <c r="G29" s="22">
        <f t="shared" si="1"/>
        <v>143179.29999999999</v>
      </c>
      <c r="I29" s="27">
        <v>161803.9</v>
      </c>
      <c r="J29" s="27">
        <v>159068.70000000001</v>
      </c>
      <c r="K29" s="22">
        <f t="shared" si="2"/>
        <v>-215608.4</v>
      </c>
      <c r="L29" s="22">
        <f t="shared" si="2"/>
        <v>-75164.299999999988</v>
      </c>
      <c r="M29" s="40"/>
      <c r="N29" s="30"/>
      <c r="O29" s="30"/>
      <c r="P29" s="22"/>
      <c r="Q29" s="22"/>
    </row>
    <row r="30" spans="1:17" s="21" customFormat="1" ht="15" x14ac:dyDescent="0.25">
      <c r="A30" s="25" t="s">
        <v>54</v>
      </c>
      <c r="B30" s="31" t="s">
        <v>55</v>
      </c>
      <c r="C30" s="27">
        <v>1364736.5</v>
      </c>
      <c r="D30" s="27">
        <v>1204138.3999999999</v>
      </c>
      <c r="E30" s="36">
        <f t="shared" si="0"/>
        <v>88.232299788274133</v>
      </c>
      <c r="G30" s="33">
        <f t="shared" si="1"/>
        <v>160598.10000000009</v>
      </c>
      <c r="I30" s="27">
        <v>235567.2</v>
      </c>
      <c r="J30" s="27">
        <v>221484.19999999998</v>
      </c>
      <c r="K30" s="22">
        <f t="shared" si="2"/>
        <v>-1129169.3</v>
      </c>
      <c r="L30" s="22">
        <f t="shared" si="2"/>
        <v>-982654.2</v>
      </c>
      <c r="M30" s="40"/>
      <c r="N30" s="30"/>
      <c r="O30" s="30"/>
      <c r="P30" s="22"/>
      <c r="Q30" s="22"/>
    </row>
    <row r="31" spans="1:17" s="21" customFormat="1" ht="15" x14ac:dyDescent="0.25">
      <c r="A31" s="25" t="s">
        <v>56</v>
      </c>
      <c r="B31" s="31" t="s">
        <v>57</v>
      </c>
      <c r="C31" s="27">
        <v>913542.2</v>
      </c>
      <c r="D31" s="27">
        <v>836101.4</v>
      </c>
      <c r="E31" s="36">
        <f t="shared" si="0"/>
        <v>91.523018859993556</v>
      </c>
      <c r="G31" s="22">
        <f t="shared" si="1"/>
        <v>77440.79999999993</v>
      </c>
      <c r="I31" s="27">
        <v>492484.19999999995</v>
      </c>
      <c r="J31" s="27">
        <v>482613.1</v>
      </c>
      <c r="K31" s="22">
        <f t="shared" si="2"/>
        <v>-421058</v>
      </c>
      <c r="L31" s="22">
        <f t="shared" si="2"/>
        <v>-353488.30000000005</v>
      </c>
      <c r="M31" s="40"/>
      <c r="N31" s="30"/>
      <c r="O31" s="30"/>
      <c r="P31" s="22"/>
      <c r="Q31" s="22"/>
    </row>
    <row r="32" spans="1:17" s="21" customFormat="1" ht="15.75" customHeight="1" x14ac:dyDescent="0.25">
      <c r="A32" s="25" t="s">
        <v>58</v>
      </c>
      <c r="B32" s="31" t="s">
        <v>59</v>
      </c>
      <c r="C32" s="27">
        <v>155343.9</v>
      </c>
      <c r="D32" s="27">
        <v>153164.1</v>
      </c>
      <c r="E32" s="36">
        <f t="shared" si="0"/>
        <v>98.596790733334245</v>
      </c>
      <c r="G32" s="22">
        <f t="shared" si="1"/>
        <v>2179.7999999999884</v>
      </c>
      <c r="I32" s="27">
        <v>106710.5</v>
      </c>
      <c r="J32" s="27">
        <v>105522.40000000001</v>
      </c>
      <c r="K32" s="22">
        <f t="shared" si="2"/>
        <v>-48633.399999999994</v>
      </c>
      <c r="L32" s="22">
        <f t="shared" si="2"/>
        <v>-47641.7</v>
      </c>
      <c r="M32" s="40"/>
      <c r="N32" s="30"/>
      <c r="O32" s="30"/>
      <c r="P32" s="22"/>
      <c r="Q32" s="22"/>
    </row>
    <row r="33" spans="1:17" s="21" customFormat="1" ht="15.75" x14ac:dyDescent="0.25">
      <c r="A33" s="17" t="s">
        <v>60</v>
      </c>
      <c r="B33" s="18" t="s">
        <v>61</v>
      </c>
      <c r="C33" s="34">
        <f>SUM(C34+C35+C37+C38)+C36</f>
        <v>4990470.8</v>
      </c>
      <c r="D33" s="34">
        <f>SUM(D34+D35+D37+D38)+D36</f>
        <v>4928754.9000000004</v>
      </c>
      <c r="E33" s="20">
        <f t="shared" si="0"/>
        <v>98.763325095500022</v>
      </c>
      <c r="G33" s="22">
        <f t="shared" si="1"/>
        <v>61715.899999999441</v>
      </c>
      <c r="I33" s="34">
        <v>3018393.9</v>
      </c>
      <c r="J33" s="34">
        <v>3013468.3</v>
      </c>
      <c r="K33" s="22">
        <f t="shared" si="2"/>
        <v>-1972076.9</v>
      </c>
      <c r="L33" s="22">
        <f t="shared" si="2"/>
        <v>-1915286.6000000006</v>
      </c>
      <c r="M33" s="37"/>
      <c r="N33" s="35"/>
      <c r="O33" s="35"/>
      <c r="P33" s="22"/>
      <c r="Q33" s="22"/>
    </row>
    <row r="34" spans="1:17" s="21" customFormat="1" ht="15" x14ac:dyDescent="0.25">
      <c r="A34" s="25" t="s">
        <v>62</v>
      </c>
      <c r="B34" s="31" t="s">
        <v>63</v>
      </c>
      <c r="C34" s="27">
        <v>1458298.4</v>
      </c>
      <c r="D34" s="27">
        <v>1446156.3</v>
      </c>
      <c r="E34" s="36">
        <f t="shared" si="0"/>
        <v>99.167378912299441</v>
      </c>
      <c r="G34" s="22">
        <f t="shared" si="1"/>
        <v>12142.09999999986</v>
      </c>
      <c r="I34" s="27">
        <v>1210049.1000000001</v>
      </c>
      <c r="J34" s="27">
        <v>1209703.1000000003</v>
      </c>
      <c r="K34" s="22">
        <f t="shared" si="2"/>
        <v>-248249.29999999981</v>
      </c>
      <c r="L34" s="22">
        <f t="shared" si="2"/>
        <v>-236453.19999999972</v>
      </c>
      <c r="M34" s="41"/>
      <c r="N34" s="30"/>
      <c r="O34" s="30"/>
      <c r="P34" s="22"/>
      <c r="Q34" s="22"/>
    </row>
    <row r="35" spans="1:17" s="21" customFormat="1" ht="15" x14ac:dyDescent="0.25">
      <c r="A35" s="25" t="s">
        <v>64</v>
      </c>
      <c r="B35" s="31" t="s">
        <v>65</v>
      </c>
      <c r="C35" s="27">
        <v>2981613.6</v>
      </c>
      <c r="D35" s="27">
        <v>2935128.6</v>
      </c>
      <c r="E35" s="36">
        <f t="shared" si="0"/>
        <v>98.440944862875597</v>
      </c>
      <c r="G35" s="22">
        <f t="shared" si="1"/>
        <v>46485</v>
      </c>
      <c r="I35" s="27">
        <v>1397281.5999999999</v>
      </c>
      <c r="J35" s="27">
        <v>1393277.2</v>
      </c>
      <c r="K35" s="22">
        <f t="shared" si="2"/>
        <v>-1584332.0000000002</v>
      </c>
      <c r="L35" s="22">
        <f t="shared" si="2"/>
        <v>-1541851.4000000001</v>
      </c>
      <c r="M35" s="41"/>
      <c r="N35" s="30"/>
      <c r="O35" s="30"/>
      <c r="P35" s="22"/>
      <c r="Q35" s="22"/>
    </row>
    <row r="36" spans="1:17" s="21" customFormat="1" ht="15" x14ac:dyDescent="0.25">
      <c r="A36" s="25" t="s">
        <v>66</v>
      </c>
      <c r="B36" s="31" t="s">
        <v>67</v>
      </c>
      <c r="C36" s="27">
        <v>387255</v>
      </c>
      <c r="D36" s="27">
        <v>387163.1</v>
      </c>
      <c r="E36" s="36">
        <f t="shared" si="0"/>
        <v>99.97626886676737</v>
      </c>
      <c r="G36" s="22">
        <f t="shared" si="1"/>
        <v>91.900000000023283</v>
      </c>
      <c r="I36" s="27">
        <v>289830.8</v>
      </c>
      <c r="J36" s="27">
        <v>289764.69999999995</v>
      </c>
      <c r="K36" s="22">
        <f t="shared" si="2"/>
        <v>-97424.200000000012</v>
      </c>
      <c r="L36" s="22">
        <f t="shared" si="2"/>
        <v>-97398.400000000023</v>
      </c>
      <c r="M36" s="41"/>
      <c r="N36" s="30"/>
      <c r="O36" s="30"/>
      <c r="P36" s="22"/>
      <c r="Q36" s="22"/>
    </row>
    <row r="37" spans="1:17" s="21" customFormat="1" ht="15" x14ac:dyDescent="0.25">
      <c r="A37" s="25" t="s">
        <v>68</v>
      </c>
      <c r="B37" s="31" t="s">
        <v>69</v>
      </c>
      <c r="C37" s="27">
        <v>33505.599999999999</v>
      </c>
      <c r="D37" s="27">
        <v>33436.9</v>
      </c>
      <c r="E37" s="36">
        <f t="shared" si="0"/>
        <v>99.794959648536377</v>
      </c>
      <c r="G37" s="22">
        <f>C37-D37</f>
        <v>68.69999999999709</v>
      </c>
      <c r="I37" s="27">
        <v>32050.6</v>
      </c>
      <c r="J37" s="27">
        <v>32007.3</v>
      </c>
      <c r="K37" s="22">
        <f t="shared" si="2"/>
        <v>-1455</v>
      </c>
      <c r="L37" s="22">
        <f t="shared" si="2"/>
        <v>-1429.6000000000022</v>
      </c>
      <c r="M37" s="41"/>
      <c r="N37" s="30"/>
      <c r="O37" s="30"/>
      <c r="P37" s="22"/>
      <c r="Q37" s="22"/>
    </row>
    <row r="38" spans="1:17" s="21" customFormat="1" ht="15" x14ac:dyDescent="0.25">
      <c r="A38" s="25" t="s">
        <v>70</v>
      </c>
      <c r="B38" s="31" t="s">
        <v>71</v>
      </c>
      <c r="C38" s="27">
        <v>129798.2</v>
      </c>
      <c r="D38" s="27">
        <v>126870</v>
      </c>
      <c r="E38" s="36">
        <f t="shared" si="0"/>
        <v>97.744036512062564</v>
      </c>
      <c r="G38" s="22">
        <f t="shared" si="1"/>
        <v>2928.1999999999971</v>
      </c>
      <c r="I38" s="27">
        <v>89181.8</v>
      </c>
      <c r="J38" s="27">
        <v>88716.000000000015</v>
      </c>
      <c r="K38" s="22">
        <f t="shared" si="2"/>
        <v>-40616.399999999994</v>
      </c>
      <c r="L38" s="22">
        <f t="shared" si="2"/>
        <v>-38153.999999999985</v>
      </c>
      <c r="M38" s="41"/>
      <c r="N38" s="30"/>
      <c r="O38" s="30"/>
      <c r="P38" s="22"/>
      <c r="Q38" s="22"/>
    </row>
    <row r="39" spans="1:17" s="21" customFormat="1" ht="15.75" x14ac:dyDescent="0.25">
      <c r="A39" s="17" t="s">
        <v>72</v>
      </c>
      <c r="B39" s="18" t="s">
        <v>73</v>
      </c>
      <c r="C39" s="19">
        <f>SUM(C40+C41)</f>
        <v>380499</v>
      </c>
      <c r="D39" s="19">
        <f>SUM(D40+D41)</f>
        <v>380343.5</v>
      </c>
      <c r="E39" s="20">
        <f t="shared" si="0"/>
        <v>99.959132612700685</v>
      </c>
      <c r="G39" s="22">
        <f t="shared" si="1"/>
        <v>155.5</v>
      </c>
      <c r="I39" s="19">
        <v>282205.5</v>
      </c>
      <c r="J39" s="19">
        <v>282205.5</v>
      </c>
      <c r="K39" s="22">
        <f t="shared" si="2"/>
        <v>-98293.5</v>
      </c>
      <c r="L39" s="22">
        <f t="shared" si="2"/>
        <v>-98138</v>
      </c>
      <c r="M39" s="37"/>
      <c r="N39" s="35"/>
      <c r="O39" s="35"/>
      <c r="P39" s="22"/>
      <c r="Q39" s="22"/>
    </row>
    <row r="40" spans="1:17" s="42" customFormat="1" ht="15.75" x14ac:dyDescent="0.25">
      <c r="A40" s="25" t="s">
        <v>74</v>
      </c>
      <c r="B40" s="31" t="s">
        <v>75</v>
      </c>
      <c r="C40" s="27">
        <v>313526.90000000002</v>
      </c>
      <c r="D40" s="27">
        <v>313526.90000000002</v>
      </c>
      <c r="E40" s="36">
        <f t="shared" si="0"/>
        <v>100</v>
      </c>
      <c r="G40" s="22">
        <f t="shared" si="1"/>
        <v>0</v>
      </c>
      <c r="I40" s="27">
        <v>227770.9</v>
      </c>
      <c r="J40" s="27">
        <v>227770.9</v>
      </c>
      <c r="K40" s="22">
        <f t="shared" si="2"/>
        <v>-85756.000000000029</v>
      </c>
      <c r="L40" s="22">
        <f t="shared" si="2"/>
        <v>-85756.000000000029</v>
      </c>
      <c r="M40" s="41"/>
      <c r="N40" s="30"/>
      <c r="O40" s="30"/>
      <c r="P40" s="22"/>
      <c r="Q40" s="22"/>
    </row>
    <row r="41" spans="1:17" s="21" customFormat="1" ht="15.75" customHeight="1" x14ac:dyDescent="0.25">
      <c r="A41" s="25" t="s">
        <v>76</v>
      </c>
      <c r="B41" s="31" t="s">
        <v>77</v>
      </c>
      <c r="C41" s="27">
        <v>66972.100000000006</v>
      </c>
      <c r="D41" s="27">
        <v>66816.600000000006</v>
      </c>
      <c r="E41" s="36">
        <f t="shared" si="0"/>
        <v>99.767813761252825</v>
      </c>
      <c r="G41" s="22">
        <f t="shared" si="1"/>
        <v>155.5</v>
      </c>
      <c r="I41" s="27">
        <v>54434.6</v>
      </c>
      <c r="J41" s="27">
        <v>54434.6</v>
      </c>
      <c r="K41" s="22">
        <f t="shared" si="2"/>
        <v>-12537.500000000007</v>
      </c>
      <c r="L41" s="22">
        <f t="shared" si="2"/>
        <v>-12382.000000000007</v>
      </c>
      <c r="M41" s="41"/>
      <c r="N41" s="30"/>
      <c r="O41" s="30"/>
      <c r="P41" s="22"/>
      <c r="Q41" s="22"/>
    </row>
    <row r="42" spans="1:17" s="21" customFormat="1" ht="15.75" x14ac:dyDescent="0.25">
      <c r="A42" s="17" t="s">
        <v>78</v>
      </c>
      <c r="B42" s="18" t="s">
        <v>79</v>
      </c>
      <c r="C42" s="19">
        <f>SUM(C43+C44+C45)</f>
        <v>325107.40000000002</v>
      </c>
      <c r="D42" s="19">
        <f>SUM(D43+D44+D45)</f>
        <v>315569.40000000002</v>
      </c>
      <c r="E42" s="20">
        <f t="shared" ref="E42:E53" si="3">SUM(D42/C42*100)</f>
        <v>97.066200277200693</v>
      </c>
      <c r="G42" s="22">
        <f t="shared" si="1"/>
        <v>9538</v>
      </c>
      <c r="I42" s="19">
        <v>233110.19999999998</v>
      </c>
      <c r="J42" s="19">
        <v>229993.5</v>
      </c>
      <c r="K42" s="22">
        <f t="shared" si="2"/>
        <v>-91997.200000000041</v>
      </c>
      <c r="L42" s="22">
        <f t="shared" si="2"/>
        <v>-85575.900000000023</v>
      </c>
      <c r="M42" s="43"/>
      <c r="N42" s="35"/>
      <c r="O42" s="35"/>
      <c r="P42" s="22"/>
      <c r="Q42" s="22"/>
    </row>
    <row r="43" spans="1:17" s="42" customFormat="1" ht="15.75" x14ac:dyDescent="0.25">
      <c r="A43" s="25" t="s">
        <v>80</v>
      </c>
      <c r="B43" s="26" t="s">
        <v>81</v>
      </c>
      <c r="C43" s="27">
        <v>9688.2999999999993</v>
      </c>
      <c r="D43" s="27">
        <v>9649.1</v>
      </c>
      <c r="E43" s="36">
        <f t="shared" si="3"/>
        <v>99.595388251808885</v>
      </c>
      <c r="G43" s="22">
        <f t="shared" si="1"/>
        <v>39.199999999998909</v>
      </c>
      <c r="I43" s="27">
        <v>9307</v>
      </c>
      <c r="J43" s="27">
        <v>9307</v>
      </c>
      <c r="K43" s="22">
        <f t="shared" si="2"/>
        <v>-381.29999999999927</v>
      </c>
      <c r="L43" s="22">
        <f t="shared" si="2"/>
        <v>-342.10000000000036</v>
      </c>
      <c r="M43" s="41"/>
      <c r="N43" s="30"/>
      <c r="O43" s="30"/>
      <c r="P43" s="22"/>
      <c r="Q43" s="22"/>
    </row>
    <row r="44" spans="1:17" s="21" customFormat="1" ht="15" x14ac:dyDescent="0.25">
      <c r="A44" s="25" t="s">
        <v>82</v>
      </c>
      <c r="B44" s="26" t="s">
        <v>83</v>
      </c>
      <c r="C44" s="27">
        <v>49987.8</v>
      </c>
      <c r="D44" s="27">
        <v>46889.2</v>
      </c>
      <c r="E44" s="36">
        <f t="shared" si="3"/>
        <v>93.801287514153444</v>
      </c>
      <c r="G44" s="22">
        <f t="shared" si="1"/>
        <v>3098.6000000000058</v>
      </c>
      <c r="I44" s="27">
        <v>36114.299999999996</v>
      </c>
      <c r="J44" s="27">
        <v>32998.1</v>
      </c>
      <c r="K44" s="22">
        <f t="shared" si="2"/>
        <v>-13873.500000000007</v>
      </c>
      <c r="L44" s="22">
        <f t="shared" si="2"/>
        <v>-13891.099999999999</v>
      </c>
      <c r="M44" s="41"/>
      <c r="N44" s="30"/>
      <c r="O44" s="30"/>
      <c r="P44" s="22"/>
      <c r="Q44" s="22"/>
    </row>
    <row r="45" spans="1:17" s="21" customFormat="1" ht="15" x14ac:dyDescent="0.25">
      <c r="A45" s="25" t="s">
        <v>84</v>
      </c>
      <c r="B45" s="26" t="s">
        <v>85</v>
      </c>
      <c r="C45" s="27">
        <v>265431.3</v>
      </c>
      <c r="D45" s="27">
        <v>259031.1</v>
      </c>
      <c r="E45" s="36">
        <f t="shared" si="3"/>
        <v>97.588754604298742</v>
      </c>
      <c r="G45" s="22">
        <f t="shared" si="1"/>
        <v>6400.1999999999825</v>
      </c>
      <c r="I45" s="27">
        <v>187688.9</v>
      </c>
      <c r="J45" s="27">
        <v>187688.4</v>
      </c>
      <c r="K45" s="22">
        <f t="shared" si="2"/>
        <v>-77742.399999999994</v>
      </c>
      <c r="L45" s="22">
        <f t="shared" si="2"/>
        <v>-71342.700000000012</v>
      </c>
      <c r="M45" s="41"/>
      <c r="N45" s="30"/>
      <c r="O45" s="30"/>
      <c r="P45" s="22"/>
      <c r="Q45" s="22"/>
    </row>
    <row r="46" spans="1:17" s="21" customFormat="1" ht="15.75" x14ac:dyDescent="0.25">
      <c r="A46" s="17" t="s">
        <v>86</v>
      </c>
      <c r="B46" s="18" t="s">
        <v>87</v>
      </c>
      <c r="C46" s="34">
        <f>SUM(C47+C48)</f>
        <v>66388</v>
      </c>
      <c r="D46" s="34">
        <f>SUM(D47+D48)</f>
        <v>66323.3</v>
      </c>
      <c r="E46" s="44">
        <f t="shared" si="3"/>
        <v>99.902542628185813</v>
      </c>
      <c r="G46" s="22">
        <f t="shared" si="1"/>
        <v>64.69999999999709</v>
      </c>
      <c r="I46" s="34">
        <v>34180.199999999997</v>
      </c>
      <c r="J46" s="34">
        <v>34180</v>
      </c>
      <c r="K46" s="22">
        <f t="shared" si="2"/>
        <v>-32207.800000000003</v>
      </c>
      <c r="L46" s="22">
        <f t="shared" si="2"/>
        <v>-32143.300000000003</v>
      </c>
      <c r="M46" s="43"/>
      <c r="N46" s="35"/>
      <c r="O46" s="35"/>
      <c r="P46" s="22"/>
      <c r="Q46" s="22"/>
    </row>
    <row r="47" spans="1:17" s="21" customFormat="1" ht="15" x14ac:dyDescent="0.25">
      <c r="A47" s="25" t="s">
        <v>88</v>
      </c>
      <c r="B47" s="26" t="s">
        <v>89</v>
      </c>
      <c r="C47" s="27">
        <v>48941.4</v>
      </c>
      <c r="D47" s="27">
        <v>48919.6</v>
      </c>
      <c r="E47" s="36">
        <f t="shared" si="3"/>
        <v>99.955456934211099</v>
      </c>
      <c r="G47" s="22">
        <f t="shared" si="1"/>
        <v>21.80000000000291</v>
      </c>
      <c r="I47" s="27">
        <v>20657.599999999999</v>
      </c>
      <c r="J47" s="27">
        <v>20657.599999999999</v>
      </c>
      <c r="K47" s="22">
        <f t="shared" si="2"/>
        <v>-28283.800000000003</v>
      </c>
      <c r="L47" s="22">
        <f t="shared" si="2"/>
        <v>-28262</v>
      </c>
      <c r="M47" s="41"/>
      <c r="N47" s="30"/>
      <c r="O47" s="30"/>
      <c r="P47" s="22"/>
      <c r="Q47" s="22"/>
    </row>
    <row r="48" spans="1:17" s="21" customFormat="1" ht="15" x14ac:dyDescent="0.25">
      <c r="A48" s="25" t="s">
        <v>90</v>
      </c>
      <c r="B48" s="26" t="s">
        <v>91</v>
      </c>
      <c r="C48" s="27">
        <v>17446.599999999999</v>
      </c>
      <c r="D48" s="27">
        <v>17403.7</v>
      </c>
      <c r="E48" s="36">
        <f t="shared" si="3"/>
        <v>99.754106817374165</v>
      </c>
      <c r="G48" s="22">
        <f t="shared" si="1"/>
        <v>42.899999999997817</v>
      </c>
      <c r="I48" s="27">
        <v>13522.599999999999</v>
      </c>
      <c r="J48" s="27">
        <v>13522.4</v>
      </c>
      <c r="K48" s="22">
        <f t="shared" si="2"/>
        <v>-3924</v>
      </c>
      <c r="L48" s="22">
        <f t="shared" si="2"/>
        <v>-3881.3000000000011</v>
      </c>
      <c r="M48" s="41"/>
      <c r="N48" s="30"/>
      <c r="O48" s="30"/>
      <c r="P48" s="22"/>
      <c r="Q48" s="22"/>
    </row>
    <row r="49" spans="1:17" s="21" customFormat="1" ht="15.75" x14ac:dyDescent="0.25">
      <c r="A49" s="17" t="s">
        <v>92</v>
      </c>
      <c r="B49" s="18" t="s">
        <v>93</v>
      </c>
      <c r="C49" s="34">
        <f>SUM(C50)</f>
        <v>30689.9</v>
      </c>
      <c r="D49" s="34">
        <f>SUM(D50)</f>
        <v>30689.9</v>
      </c>
      <c r="E49" s="44">
        <f t="shared" si="3"/>
        <v>100</v>
      </c>
      <c r="G49" s="22">
        <f t="shared" si="1"/>
        <v>0</v>
      </c>
      <c r="I49" s="34">
        <v>30882</v>
      </c>
      <c r="J49" s="34">
        <v>30882</v>
      </c>
      <c r="K49" s="22">
        <f t="shared" si="2"/>
        <v>192.09999999999854</v>
      </c>
      <c r="L49" s="22">
        <f t="shared" si="2"/>
        <v>192.09999999999854</v>
      </c>
      <c r="M49" s="43"/>
      <c r="N49" s="35"/>
      <c r="O49" s="35"/>
      <c r="P49" s="22"/>
      <c r="Q49" s="22"/>
    </row>
    <row r="50" spans="1:17" s="21" customFormat="1" ht="15" x14ac:dyDescent="0.25">
      <c r="A50" s="25" t="s">
        <v>94</v>
      </c>
      <c r="B50" s="26" t="s">
        <v>95</v>
      </c>
      <c r="C50" s="27">
        <v>30689.9</v>
      </c>
      <c r="D50" s="27">
        <v>30689.9</v>
      </c>
      <c r="E50" s="36">
        <f t="shared" si="3"/>
        <v>100</v>
      </c>
      <c r="G50" s="22">
        <f t="shared" si="1"/>
        <v>0</v>
      </c>
      <c r="I50" s="27">
        <v>30882</v>
      </c>
      <c r="J50" s="27">
        <v>30882</v>
      </c>
      <c r="K50" s="22">
        <f t="shared" si="2"/>
        <v>192.09999999999854</v>
      </c>
      <c r="L50" s="22">
        <f t="shared" si="2"/>
        <v>192.09999999999854</v>
      </c>
      <c r="M50" s="41"/>
      <c r="N50" s="30"/>
      <c r="O50" s="30"/>
      <c r="P50" s="22"/>
      <c r="Q50" s="22"/>
    </row>
    <row r="51" spans="1:17" s="21" customFormat="1" ht="19.5" customHeight="1" x14ac:dyDescent="0.25">
      <c r="A51" s="17" t="s">
        <v>96</v>
      </c>
      <c r="B51" s="45" t="s">
        <v>97</v>
      </c>
      <c r="C51" s="34">
        <f>SUM(C52)</f>
        <v>67093.899999999994</v>
      </c>
      <c r="D51" s="34">
        <f>SUM(D52)</f>
        <v>67019.399999999994</v>
      </c>
      <c r="E51" s="44">
        <f t="shared" si="3"/>
        <v>99.888961589652709</v>
      </c>
      <c r="G51" s="22" t="e">
        <f>#REF!-#REF!</f>
        <v>#REF!</v>
      </c>
      <c r="I51" s="27"/>
      <c r="J51" s="27"/>
      <c r="K51" s="22" t="e">
        <f>I51-#REF!</f>
        <v>#REF!</v>
      </c>
      <c r="L51" s="22" t="e">
        <f>J51-#REF!</f>
        <v>#REF!</v>
      </c>
      <c r="M51" s="43"/>
      <c r="N51" s="35"/>
      <c r="O51" s="35"/>
      <c r="P51" s="22"/>
      <c r="Q51" s="22"/>
    </row>
    <row r="52" spans="1:17" s="21" customFormat="1" ht="18" customHeight="1" x14ac:dyDescent="0.25">
      <c r="A52" s="25" t="s">
        <v>98</v>
      </c>
      <c r="B52" s="26" t="s">
        <v>99</v>
      </c>
      <c r="C52" s="27">
        <v>67093.899999999994</v>
      </c>
      <c r="D52" s="27">
        <v>67019.399999999994</v>
      </c>
      <c r="E52" s="36">
        <f t="shared" si="3"/>
        <v>99.888961589652709</v>
      </c>
      <c r="G52" s="22">
        <f>C51-D51</f>
        <v>74.5</v>
      </c>
      <c r="I52" s="27">
        <v>79196.3</v>
      </c>
      <c r="J52" s="27">
        <v>79172.800000000003</v>
      </c>
      <c r="K52" s="22">
        <f t="shared" ref="K52:L54" si="4">I52-C51</f>
        <v>12102.400000000009</v>
      </c>
      <c r="L52" s="22">
        <f t="shared" si="4"/>
        <v>12153.400000000009</v>
      </c>
      <c r="M52" s="41"/>
      <c r="N52" s="30"/>
      <c r="O52" s="30"/>
      <c r="P52" s="22"/>
      <c r="Q52" s="22"/>
    </row>
    <row r="53" spans="1:17" s="21" customFormat="1" ht="19.5" customHeight="1" x14ac:dyDescent="0.25">
      <c r="A53" s="17" t="s">
        <v>100</v>
      </c>
      <c r="B53" s="46" t="s">
        <v>101</v>
      </c>
      <c r="C53" s="34">
        <f>SUM(C8+C18+C20+C22+C28+C33+C39+C42+C46+C49+C51)</f>
        <v>12870339.500000002</v>
      </c>
      <c r="D53" s="34">
        <f>SUM(D8+D18+D20+D22+D28+D33+D39+D42+D46+D49+D51)</f>
        <v>11899591.800000003</v>
      </c>
      <c r="E53" s="20">
        <f t="shared" si="3"/>
        <v>92.45748179370095</v>
      </c>
      <c r="G53" s="22">
        <f>C52-D52</f>
        <v>74.5</v>
      </c>
      <c r="I53" s="34">
        <v>79196.3</v>
      </c>
      <c r="J53" s="34">
        <v>79172.800000000003</v>
      </c>
      <c r="K53" s="22">
        <f t="shared" si="4"/>
        <v>12102.400000000009</v>
      </c>
      <c r="L53" s="22">
        <f t="shared" si="4"/>
        <v>12153.400000000009</v>
      </c>
      <c r="M53" s="43"/>
      <c r="N53" s="47"/>
      <c r="O53" s="47"/>
      <c r="P53" s="22"/>
      <c r="Q53" s="22"/>
    </row>
    <row r="54" spans="1:17" s="21" customFormat="1" ht="25.5" x14ac:dyDescent="0.25">
      <c r="A54" s="48"/>
      <c r="B54" s="49" t="s">
        <v>102</v>
      </c>
      <c r="C54" s="19">
        <f>'[1]Приложение №1 доходы'!C9-'Прил № 3 рпр'!C53</f>
        <v>-474430.10000000149</v>
      </c>
      <c r="D54" s="19">
        <f>'[1]Приложение №1 доходы'!D9-'Прил № 3 рпр'!D53</f>
        <v>-234257.30000000261</v>
      </c>
      <c r="E54" s="50"/>
      <c r="G54" s="22">
        <f>C53-D53</f>
        <v>970747.69999999925</v>
      </c>
      <c r="I54" s="34">
        <f>SUM(I8+I18+I20+I22+I28+I33+I39+I42+I46+I49+I52)</f>
        <v>6838061.9999999991</v>
      </c>
      <c r="J54" s="34">
        <f>SUM(J8+J18+J20+J22+J28+J33+J39+J42+J46+J49+J52)</f>
        <v>6768263.8999999994</v>
      </c>
      <c r="K54" s="22">
        <f t="shared" si="4"/>
        <v>-6032277.5000000028</v>
      </c>
      <c r="L54" s="22">
        <f t="shared" si="4"/>
        <v>-5131327.9000000032</v>
      </c>
      <c r="P54" s="22"/>
      <c r="Q54" s="22"/>
    </row>
    <row r="55" spans="1:17" s="42" customFormat="1" ht="15.75" x14ac:dyDescent="0.25">
      <c r="A55" s="51"/>
      <c r="B55" s="51"/>
      <c r="C55" s="51"/>
      <c r="D55" s="51"/>
      <c r="E55" s="51"/>
      <c r="I55" s="34"/>
      <c r="J55" s="34"/>
      <c r="K55" s="22"/>
      <c r="L55" s="22"/>
      <c r="P55" s="22"/>
      <c r="Q55" s="22"/>
    </row>
    <row r="56" spans="1:17" x14ac:dyDescent="0.2">
      <c r="B56" s="1"/>
      <c r="E56" s="1"/>
    </row>
    <row r="57" spans="1:17" x14ac:dyDescent="0.2">
      <c r="B57" s="1"/>
      <c r="E57" s="1"/>
    </row>
    <row r="58" spans="1:17" x14ac:dyDescent="0.2">
      <c r="B58" s="1"/>
      <c r="E58" s="1"/>
    </row>
    <row r="59" spans="1:17" x14ac:dyDescent="0.2">
      <c r="B59" s="1"/>
      <c r="C59" s="52"/>
      <c r="E59" s="1"/>
    </row>
    <row r="60" spans="1:17" x14ac:dyDescent="0.2">
      <c r="B60" s="1"/>
      <c r="E60" s="1"/>
    </row>
    <row r="61" spans="1:17" x14ac:dyDescent="0.2">
      <c r="B61" s="1"/>
      <c r="D61" s="52"/>
      <c r="E61" s="52"/>
    </row>
    <row r="62" spans="1:17" x14ac:dyDescent="0.2">
      <c r="B62" s="1"/>
      <c r="E62" s="1"/>
    </row>
    <row r="63" spans="1:17" x14ac:dyDescent="0.2">
      <c r="B63" s="1"/>
      <c r="E63" s="1"/>
    </row>
    <row r="64" spans="1:17" x14ac:dyDescent="0.2">
      <c r="B64" s="1"/>
      <c r="E64" s="1"/>
    </row>
    <row r="65" spans="2:5" x14ac:dyDescent="0.2">
      <c r="B65" s="1"/>
      <c r="E65" s="1"/>
    </row>
    <row r="66" spans="2:5" x14ac:dyDescent="0.2">
      <c r="B66" s="1"/>
      <c r="E66" s="1"/>
    </row>
    <row r="67" spans="2:5" x14ac:dyDescent="0.2">
      <c r="B67" s="1"/>
      <c r="E67" s="1"/>
    </row>
    <row r="68" spans="2:5" x14ac:dyDescent="0.2">
      <c r="B68" s="1"/>
      <c r="E68" s="1"/>
    </row>
    <row r="69" spans="2:5" x14ac:dyDescent="0.2">
      <c r="B69" s="1"/>
      <c r="E69" s="1"/>
    </row>
    <row r="70" spans="2:5" x14ac:dyDescent="0.2">
      <c r="B70" s="1"/>
      <c r="E70" s="1"/>
    </row>
    <row r="71" spans="2:5" x14ac:dyDescent="0.2">
      <c r="B71" s="1"/>
      <c r="E71" s="1"/>
    </row>
    <row r="72" spans="2:5" x14ac:dyDescent="0.2">
      <c r="B72" s="1"/>
      <c r="E72" s="1"/>
    </row>
    <row r="73" spans="2:5" x14ac:dyDescent="0.2">
      <c r="B73" s="1"/>
      <c r="E73" s="1"/>
    </row>
    <row r="74" spans="2:5" x14ac:dyDescent="0.2">
      <c r="B74" s="1"/>
      <c r="E74" s="1"/>
    </row>
    <row r="75" spans="2:5" x14ac:dyDescent="0.2">
      <c r="B75" s="1"/>
      <c r="E75" s="1"/>
    </row>
    <row r="76" spans="2:5" x14ac:dyDescent="0.2">
      <c r="B76" s="1"/>
      <c r="E76" s="1"/>
    </row>
    <row r="77" spans="2:5" x14ac:dyDescent="0.2">
      <c r="B77" s="1"/>
      <c r="E77" s="1"/>
    </row>
    <row r="78" spans="2:5" x14ac:dyDescent="0.2">
      <c r="B78" s="1"/>
      <c r="E78" s="1"/>
    </row>
    <row r="79" spans="2:5" x14ac:dyDescent="0.2">
      <c r="B79" s="1"/>
      <c r="E79" s="1"/>
    </row>
    <row r="80" spans="2:5" x14ac:dyDescent="0.2">
      <c r="B80" s="1"/>
      <c r="E80" s="1"/>
    </row>
    <row r="81" spans="2:5" x14ac:dyDescent="0.2">
      <c r="B81" s="1"/>
      <c r="E81" s="1"/>
    </row>
    <row r="82" spans="2:5" x14ac:dyDescent="0.2">
      <c r="B82" s="1"/>
      <c r="E82" s="1"/>
    </row>
    <row r="83" spans="2:5" x14ac:dyDescent="0.2">
      <c r="B83" s="1"/>
      <c r="E83" s="1"/>
    </row>
    <row r="84" spans="2:5" x14ac:dyDescent="0.2">
      <c r="B84" s="1"/>
      <c r="E84" s="1"/>
    </row>
    <row r="85" spans="2:5" x14ac:dyDescent="0.2">
      <c r="B85" s="1"/>
      <c r="E85" s="1"/>
    </row>
  </sheetData>
  <mergeCells count="2">
    <mergeCell ref="C4:D4"/>
    <mergeCell ref="A5:D5"/>
  </mergeCells>
  <pageMargins left="0.78740157480314965" right="7.874015748031496E-2" top="0.35433070866141736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№ 3 рпр</vt:lpstr>
      <vt:lpstr>'Прил № 3 рпр'!Заголовки_для_печати</vt:lpstr>
      <vt:lpstr>'Прил № 3 рпр'!Область_печати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2022-04-29T03:04:43Z</dcterms:created>
  <dcterms:modified xsi:type="dcterms:W3CDTF">2022-04-29T03:05:08Z</dcterms:modified>
</cp:coreProperties>
</file>