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8240" windowHeight="10545" activeTab="1"/>
  </bookViews>
  <sheets>
    <sheet name="Администрация города" sheetId="1" r:id="rId1"/>
    <sheet name="Управление культуры" sheetId="4" r:id="rId2"/>
    <sheet name="Управление образования" sheetId="5" r:id="rId3"/>
  </sheets>
  <definedNames>
    <definedName name="_xlnm.Print_Titles" localSheetId="0">'Администрация города'!#REF!</definedName>
    <definedName name="_xlnm.Print_Titles" localSheetId="2">'Управление образования'!$4:$5</definedName>
  </definedNames>
  <calcPr calcId="125725"/>
</workbook>
</file>

<file path=xl/calcChain.xml><?xml version="1.0" encoding="utf-8"?>
<calcChain xmlns="http://schemas.openxmlformats.org/spreadsheetml/2006/main">
  <c r="N19" i="5"/>
  <c r="Q19" s="1"/>
  <c r="N11"/>
  <c r="N9"/>
  <c r="Q9" s="1"/>
  <c r="O21"/>
  <c r="N13"/>
  <c r="N17" s="1"/>
  <c r="Q13" l="1"/>
  <c r="N16"/>
  <c r="N15"/>
  <c r="N18" l="1"/>
  <c r="G56" i="4" l="1"/>
  <c r="F56"/>
  <c r="H55"/>
  <c r="I55" s="1"/>
  <c r="J55" s="1"/>
  <c r="J49"/>
  <c r="I49"/>
  <c r="H49"/>
  <c r="H56" s="1"/>
  <c r="H48"/>
  <c r="H47"/>
  <c r="H46"/>
  <c r="H45"/>
  <c r="H44"/>
  <c r="G43"/>
  <c r="F43"/>
  <c r="H42"/>
  <c r="I42" s="1"/>
  <c r="J42" s="1"/>
  <c r="J39"/>
  <c r="I39"/>
  <c r="H39"/>
  <c r="H38"/>
  <c r="H37"/>
  <c r="J36"/>
  <c r="I36"/>
  <c r="I34"/>
  <c r="J34" s="1"/>
  <c r="H34"/>
  <c r="F34"/>
  <c r="G33"/>
  <c r="H33" s="1"/>
  <c r="F33"/>
  <c r="G32"/>
  <c r="H32" s="1"/>
  <c r="F32"/>
  <c r="H31"/>
  <c r="G31"/>
  <c r="F31"/>
  <c r="H30"/>
  <c r="G30"/>
  <c r="F30"/>
  <c r="I28"/>
  <c r="H28"/>
  <c r="H43" s="1"/>
  <c r="G27"/>
  <c r="H27" s="1"/>
  <c r="F27"/>
  <c r="H26"/>
  <c r="G26"/>
  <c r="F26"/>
  <c r="H25"/>
  <c r="G25"/>
  <c r="F25"/>
  <c r="G24"/>
  <c r="H24" s="1"/>
  <c r="F24"/>
  <c r="H23"/>
  <c r="I22"/>
  <c r="H22"/>
  <c r="G22"/>
  <c r="F22"/>
  <c r="J21"/>
  <c r="I21"/>
  <c r="H21"/>
  <c r="H20"/>
  <c r="J19"/>
  <c r="I19"/>
  <c r="H19"/>
  <c r="H18"/>
  <c r="J17"/>
  <c r="J22" s="1"/>
  <c r="I17"/>
  <c r="H17"/>
  <c r="H16"/>
  <c r="H15"/>
  <c r="G15"/>
  <c r="G14"/>
  <c r="H14" s="1"/>
  <c r="F13"/>
  <c r="F58" s="1"/>
  <c r="G12"/>
  <c r="G13" s="1"/>
  <c r="G58" s="1"/>
  <c r="F12"/>
  <c r="G11"/>
  <c r="H11" s="1"/>
  <c r="F11"/>
  <c r="G10"/>
  <c r="H10" s="1"/>
  <c r="I10" s="1"/>
  <c r="J10" s="1"/>
  <c r="F10"/>
  <c r="G9"/>
  <c r="H9" s="1"/>
  <c r="F9"/>
  <c r="G8"/>
  <c r="H8" s="1"/>
  <c r="I8" s="1"/>
  <c r="J8" s="1"/>
  <c r="F8"/>
  <c r="G7"/>
  <c r="H7" s="1"/>
  <c r="F7"/>
  <c r="I43" l="1"/>
  <c r="J56"/>
  <c r="I56"/>
  <c r="H12"/>
  <c r="J28"/>
  <c r="J43" s="1"/>
  <c r="H13" l="1"/>
  <c r="H58" s="1"/>
  <c r="I58" s="1"/>
  <c r="J58" s="1"/>
  <c r="I12"/>
  <c r="I13" l="1"/>
  <c r="J12"/>
  <c r="J13" s="1"/>
  <c r="J32" i="1" l="1"/>
  <c r="I32"/>
  <c r="H32"/>
  <c r="G32"/>
  <c r="F32"/>
  <c r="I19"/>
  <c r="H19"/>
  <c r="G19"/>
  <c r="F19"/>
  <c r="H18"/>
  <c r="G18"/>
  <c r="F18"/>
  <c r="H17"/>
  <c r="G17"/>
  <c r="F17"/>
  <c r="I16"/>
  <c r="I13"/>
  <c r="I10"/>
</calcChain>
</file>

<file path=xl/sharedStrings.xml><?xml version="1.0" encoding="utf-8"?>
<sst xmlns="http://schemas.openxmlformats.org/spreadsheetml/2006/main" count="390" uniqueCount="188">
  <si>
    <t>Наименование муниципальной услуги (работы)</t>
  </si>
  <si>
    <t>Сведения о выполнении муниципальными бюджетными и автономными учреждениями города Благовещенска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2017 год</t>
  </si>
  <si>
    <t>№ п/п</t>
  </si>
  <si>
    <t>Наименование государственной услуги (работы)</t>
  </si>
  <si>
    <t>Коды</t>
  </si>
  <si>
    <t>Наименование показателя</t>
  </si>
  <si>
    <t>Единица измерения</t>
  </si>
  <si>
    <t>Фактическое исполнение</t>
  </si>
  <si>
    <t>План по решению о бюджете первоначальный</t>
  </si>
  <si>
    <t>План по решению о бюджете уточненный</t>
  </si>
  <si>
    <t>Наименование главного распорядителя бюджетных средств</t>
  </si>
  <si>
    <t>Наименование программы</t>
  </si>
  <si>
    <t>1.1.</t>
  </si>
  <si>
    <t>1.2.</t>
  </si>
  <si>
    <t>Показатель, характеризующий объем муниципальной (работы)</t>
  </si>
  <si>
    <t>Объем субсидий на финансовое обеспечение оказания соответствующей муниципальной услуги (выполнения работы)</t>
  </si>
  <si>
    <t>тыс. руб.</t>
  </si>
  <si>
    <t>Итого по программе</t>
  </si>
  <si>
    <t>Итого по главному распорядителю бюджетных средств</t>
  </si>
  <si>
    <t>МБУ ЦРМ и ОИ "Выбор"</t>
  </si>
  <si>
    <t>Муниципальная программа "Развития потенциала молодежи города Благовещенска на 2015-2020 годы"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</si>
  <si>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</si>
  <si>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10.043.1.000.000.000.00.00.6.1.00</t>
  </si>
  <si>
    <t>количество мероприятий</t>
  </si>
  <si>
    <t>шт</t>
  </si>
  <si>
    <t>количество молодых людей</t>
  </si>
  <si>
    <t>человек</t>
  </si>
  <si>
    <t>002-0707-0700210590-611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</si>
  <si>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</si>
  <si>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10.049.1.000.000.000.00.00.0.1.00</t>
  </si>
  <si>
    <t>1.3.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</si>
  <si>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</si>
  <si>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10.051.1.000.000.000.00.00.5.1.00</t>
  </si>
  <si>
    <t>МУ "ГДС"</t>
  </si>
  <si>
    <t>Муниципальная программа "Развитие транспортной системы города Благовещенска на 2015 – 2020 годы"</t>
  </si>
  <si>
    <t>Анализ и мониторинг качества транспортных услуг, предоставляемых насилению</t>
  </si>
  <si>
    <t>15.022.1.004.000.000.00.00.6.1.00</t>
  </si>
  <si>
    <t>Количество маршрутов</t>
  </si>
  <si>
    <t>МУ "ИА "Город"</t>
  </si>
  <si>
    <t>Муниципальная программа "Развитие информационного общества города Благовещенска на 2015-2020 годы"</t>
  </si>
  <si>
    <t>производство и распространение телепрограмм</t>
  </si>
  <si>
    <t>107010000131008570809020100100000000004101103</t>
  </si>
  <si>
    <t>Количество телепередач</t>
  </si>
  <si>
    <t>час</t>
  </si>
  <si>
    <t>Перераспределение средств с увеличением муниципального задания на 2017 год</t>
  </si>
  <si>
    <t>осуществление издательской деятельности</t>
  </si>
  <si>
    <t>107010000131008570809074100300000003004100101</t>
  </si>
  <si>
    <t>Объем печатной продукции</t>
  </si>
  <si>
    <t>см2</t>
  </si>
  <si>
    <t>Объем тиража</t>
  </si>
  <si>
    <t>шт.</t>
  </si>
  <si>
    <t>Выделены доп. ассигнования решением думы от 21.12.2017г. № 40/103 на увеличение муниципального задания на 2017 год</t>
  </si>
  <si>
    <t>МУ СОК "Юность"</t>
  </si>
  <si>
    <t>Муниципальная программа "Развитие физической культуры и спорта в городе Благовещенске на 2015-2020 годы"</t>
  </si>
  <si>
    <t>обеспечение доступа к объектам спорта</t>
  </si>
  <si>
    <t>1070100001310085708300381000000000001100105</t>
  </si>
  <si>
    <t>-</t>
  </si>
  <si>
    <t>00211010600110590621</t>
  </si>
  <si>
    <t>МАУ "МФЦ г. Благовещенска"</t>
  </si>
  <si>
    <r>
      <t xml:space="preserve">Муниципальная программа </t>
    </r>
    <r>
      <rPr>
        <b/>
        <sz val="11"/>
        <color theme="1"/>
        <rFont val="Times New Roman"/>
        <family val="1"/>
        <charset val="204"/>
      </rPr>
      <t>"Развитие информационного общества города Благовещенска на 2015 - 2020 годы"</t>
    </r>
  </si>
  <si>
    <t>Организация предоставления государственных и муниципальных услуг в много-функциональных центрах предоставления государственных и муниципальных услуг</t>
  </si>
  <si>
    <t>107010000131008570819001000100000001007101104</t>
  </si>
  <si>
    <t>Количество услуг</t>
  </si>
  <si>
    <t>Единица</t>
  </si>
  <si>
    <r>
      <rPr>
        <sz val="11"/>
        <color theme="1"/>
        <rFont val="Times New Roman"/>
        <family val="1"/>
        <charset val="204"/>
      </rPr>
      <t xml:space="preserve">002-0113-10000110590-621 0223308620:030020120 </t>
    </r>
    <r>
      <rPr>
        <sz val="11"/>
        <rFont val="Times New Roman"/>
        <family val="1"/>
        <charset val="204"/>
      </rPr>
      <t xml:space="preserve">
</t>
    </r>
  </si>
  <si>
    <t>Отклонение фактического исполнения от первоначального плана</t>
  </si>
  <si>
    <t xml:space="preserve">Причины отклонений 5% и более </t>
  </si>
  <si>
    <t>процент</t>
  </si>
  <si>
    <t>Администрация города Благовещенска</t>
  </si>
  <si>
    <t>Причины отклонений 5% и более</t>
  </si>
  <si>
    <t>Муниципальная программа "Развитие и сохранение культуры в городе Благовещенске на 2015-2020 годы"</t>
  </si>
  <si>
    <t>Реализация дополнительных общеразвивающих программ</t>
  </si>
  <si>
    <t>Реестровый номер 107010000131009510311Г42001000300401000100102</t>
  </si>
  <si>
    <t>Показатель характеризующий объем муниципальной услуги - число человеко-часов пребывания</t>
  </si>
  <si>
    <t>человеко-час</t>
  </si>
  <si>
    <t>Источник финансирования - городской бюджет,  КБК 008 0703 05 2 01 10590 611</t>
  </si>
  <si>
    <t>Объем субсидий на финансовое обеспечение оказания соответствующей муниципальной услуги (выполненной работы)</t>
  </si>
  <si>
    <t>тыс.руб.</t>
  </si>
  <si>
    <t xml:space="preserve">выделены дополнительные ассигнования решением Думы на выполнение Указов; на доведение до МРОТ; на содержание выставочного зала, переданного в оперативное управление  
</t>
  </si>
  <si>
    <t>Реализация дополнительных общеразвивающих предпрофессиональных программ в области искусств</t>
  </si>
  <si>
    <t xml:space="preserve">Реестровый номер 107010000131009510311Д04000201000301001100103
107010000131009510311Д04000201000801006100102
107010000131009510311Д04000201000401000100102
107010000131009510311Д04000201000201002100102
107010000131009510311Д04000201000101003100102
107010000131009510311Д04000201000601008100103
</t>
  </si>
  <si>
    <t>Показатель характеризующий объем муниципальной услуги - число обучающихся</t>
  </si>
  <si>
    <t xml:space="preserve">Объем субсидий на финансовое обеспечение оказания муниципальной услуги </t>
  </si>
  <si>
    <t>Реализация дополнительных общеобразовательных программ в области искусств для контингента, принятого на обучение до 01.09.2016 г.</t>
  </si>
  <si>
    <t xml:space="preserve">Реестровый номер 107010000131009510311Г43000301000001002100102
</t>
  </si>
  <si>
    <t>Объем субсидий на финансовое обеспечение оказания муниципальной услуги</t>
  </si>
  <si>
    <t>итого КБК 008 0703 05 2 01 10590 611:</t>
  </si>
  <si>
    <t>1.4.</t>
  </si>
  <si>
    <t>Библиотечное, библиографическое и инормационное обслуживание пользователей библиотеки</t>
  </si>
  <si>
    <t xml:space="preserve">Реестровый номер 107010000131009510307011000000000001001103104
</t>
  </si>
  <si>
    <t xml:space="preserve">Показатель характеризующий объем муниципальной услуги -  количество посещений:
в стационарных условиях               
</t>
  </si>
  <si>
    <t>единиц</t>
  </si>
  <si>
    <t xml:space="preserve">07010000131009510307011000000000003009103105
</t>
  </si>
  <si>
    <t>Количество посещений: удаленно через сеть Интернет</t>
  </si>
  <si>
    <t xml:space="preserve">107010000131009510307011000000000002000103105
</t>
  </si>
  <si>
    <t xml:space="preserve">Количество посещений: вне стационара    
</t>
  </si>
  <si>
    <t>Источник финансирования - городской бюджет,  КБК 008 0801 05 3 01 10590 611</t>
  </si>
  <si>
    <t>выделены дополнительные ассигнования решением Думы на выполнение Указов</t>
  </si>
  <si>
    <t>1.5.</t>
  </si>
  <si>
    <t xml:space="preserve">Формирование, учет, изучение, обеспечение физического сохранения и безопасности фондов библиотеки, включая оцифровку фондов
</t>
  </si>
  <si>
    <t xml:space="preserve">Реестровый номер 107010000131009510307013100000000000008104106
</t>
  </si>
  <si>
    <t xml:space="preserve">Показатель характеризующий объем муниципальной работы -  количество документов              
</t>
  </si>
  <si>
    <t>Объем субсидий на финансовое обеспечение оказания муниципальной работы</t>
  </si>
  <si>
    <t>1.6.</t>
  </si>
  <si>
    <t>Библиографическая обработка документов и создание каталогов</t>
  </si>
  <si>
    <t xml:space="preserve">Реестровый номер 107010000131009510307014100000000000007102105
</t>
  </si>
  <si>
    <t>итого КБК 008 0801 05 3 01 10590 611:</t>
  </si>
  <si>
    <t>1.8.</t>
  </si>
  <si>
    <t>Организация и проведение культурно-массовых мероприятий (ОКЦ)</t>
  </si>
  <si>
    <t xml:space="preserve">Реестровый номер 107010000131009510307061100600000000003103103
107010000131009510307061100100000000008103103
107010000131009510307061100700000000002103103
107010000131009510307061100500000000004103103
107010000131009510307061100200000000007103103
</t>
  </si>
  <si>
    <t xml:space="preserve">Показатель характеризующий объем муниципальной работы -  количество зрителей культурно-досуговых мероприятий                       
</t>
  </si>
  <si>
    <t xml:space="preserve">Количество участников мероприятий                            
</t>
  </si>
  <si>
    <t>Количество проведенных мероприятий</t>
  </si>
  <si>
    <t>человеко-дней</t>
  </si>
  <si>
    <t>часов</t>
  </si>
  <si>
    <t>Источник финансирования - городской бюджет,  КБК 008 0801 05 4 01 10590 621</t>
  </si>
  <si>
    <t xml:space="preserve">выделены дополнительные ассигнования решением Думы на выполнение Указов; на коммунальные услуги ТЦ Харбин; на оплату налогов (имущественного и земельного) лагеря Гагарина;  уменьшены ассигнования в связи  с переводом технического персонала в ЦБСК </t>
  </si>
  <si>
    <t>Организация и проведение культурно-массовых мероприятий (ГДК)</t>
  </si>
  <si>
    <t xml:space="preserve">Реестровый номер 107010000131009510307061100600000000003103103
107010000131009510307061100100000000008103103
107010000131009510307061100700000000002103103
107010000131009510307061100500000000004103103
107010000131009510307061100200000000007103103
</t>
  </si>
  <si>
    <t>Источник финансирования - городской бюджет,  КБК 008 0801 05 4 01 10590 611</t>
  </si>
  <si>
    <t>1.9.</t>
  </si>
  <si>
    <t>Обеспечение сохранения и использования объектов культурного наследия</t>
  </si>
  <si>
    <t xml:space="preserve">Реестровый номер 107010000131009510307042100000000000003101107
</t>
  </si>
  <si>
    <t>Показатель характеризующий объем муниципальной работы - количество объектов культурного наследия</t>
  </si>
  <si>
    <t>1.10.</t>
  </si>
  <si>
    <t>Организация деятельности клубных формирований и формирований самодеятельного народного творчества (ОКЦ)</t>
  </si>
  <si>
    <t xml:space="preserve">Реестровый номер 107010000131009510307025100000000000004103104
</t>
  </si>
  <si>
    <t xml:space="preserve">Показатель характеризующий объем муниципальной работы -  количество клубных формирований              
</t>
  </si>
  <si>
    <t>число участников</t>
  </si>
  <si>
    <t>Организация деятельности клубных формирований и формирований самодеятельного народного творчества (ГДК)</t>
  </si>
  <si>
    <t>итого КБК 008 0801 05 4 01 10590 600</t>
  </si>
  <si>
    <t>1.11.</t>
  </si>
  <si>
    <t>Формирование финансовой (бухгалтерской) отчетности бюджетных и автономных учреждений</t>
  </si>
  <si>
    <t>Реестровый номер 000000000001030095113006100302400302007100103
000000000001030095113006100302400301008100103</t>
  </si>
  <si>
    <t xml:space="preserve">Показатель характеризующий объем муниципальной работы -  количество объектов учета             
</t>
  </si>
  <si>
    <t>количество отчетов, подлежащих своду</t>
  </si>
  <si>
    <t xml:space="preserve">количество отчетов, подлежащих консолида
ции
</t>
  </si>
  <si>
    <t>количество пользователей отчетов</t>
  </si>
  <si>
    <t>количество согласований</t>
  </si>
  <si>
    <t>Источник финансирования - городской бюджет,  КБК 008 0801 05 5 01 10590 611</t>
  </si>
  <si>
    <t>выделены дополнительные ассигнования решением Думы на содержание технического персонала, переданного из МАУК "ОКЦ"  (72 ед.)  и персонала, обслуживающего здание начальной школы с.Садовое (3,75 ед.)</t>
  </si>
  <si>
    <t>1.12.</t>
  </si>
  <si>
    <t>Формирование бюджетной отчетности для главного распорядителя, для получателя бюджетных средств</t>
  </si>
  <si>
    <t xml:space="preserve">Реестровый номер 000000000001030095113008100303100301001100103
000000000001030095113008100303100302000100102
</t>
  </si>
  <si>
    <t xml:space="preserve">Показатель характеризующий объем муниципальной работы -  количество отчетов, подлежащих консолидации
</t>
  </si>
  <si>
    <t>Количество отчетов, подлежащих своду</t>
  </si>
  <si>
    <t>Количество пользователей отчетов</t>
  </si>
  <si>
    <t>Количество согласований</t>
  </si>
  <si>
    <t>Количество объектов учета (регистров)</t>
  </si>
  <si>
    <t>итого КБК 008 0801 05 5 01 10590 611</t>
  </si>
  <si>
    <t>х</t>
  </si>
  <si>
    <t>Управление культуры администрации города Благовещенска</t>
  </si>
  <si>
    <t>человек/тыс. руб.</t>
  </si>
  <si>
    <t>Управление образования администрации города Благовещенска</t>
  </si>
  <si>
    <t>Реализация основных общеобразовательных программ дошкольного образования</t>
  </si>
  <si>
    <t>11Д45000301000201066100; 11Д45000301000301065100; 11Д45000101000201068100; 11Д45000101000301067100.</t>
  </si>
  <si>
    <t>Число обучающихся</t>
  </si>
  <si>
    <t>доу</t>
  </si>
  <si>
    <t>план</t>
  </si>
  <si>
    <t>Бюджетные средства   0701  04 1 01 10590;  0701 04 1 01 88500</t>
  </si>
  <si>
    <t>Выделены дополнительно  межбюджетные трансферты ( выполнение Указов Президента РФ)</t>
  </si>
  <si>
    <t>Присмотр и уход</t>
  </si>
  <si>
    <t>11785004300400006003100; 11785000500400009006100.</t>
  </si>
  <si>
    <t>Бюджетные средства   0701  04 1 01 10590</t>
  </si>
  <si>
    <t>Уточнение городского бюджета  решениями Благовещенской городской Думы (  экономия по оплате труда, коммунальным услугам)</t>
  </si>
  <si>
    <t>Реализация основных общеобразовательных программ начального общего образования</t>
  </si>
  <si>
    <t>11787000100400101005101; 11787000301000101000101; 11787000301000109002101.</t>
  </si>
  <si>
    <t>Бюджетные средства   0702  04 1 01 10590;  0702  04 1 01 88500</t>
  </si>
  <si>
    <t>Реализация основных общеобразовательных программ основного общего образования</t>
  </si>
  <si>
    <t>11791000100400101009101; 11791000301000101004101; 11791000100400102008101; 11791000301000109006101.</t>
  </si>
  <si>
    <t>Реализация основных общеобразовательных программ среднего общего образования</t>
  </si>
  <si>
    <t>11794000301000101001101; 11794000201000109004101; 11794000201000101002101.</t>
  </si>
  <si>
    <t>Реализация дополнительных общеобразовательных программ</t>
  </si>
  <si>
    <t>11Г42001000300701007100; 11Г42001000300301001100.</t>
  </si>
  <si>
    <t>Число человеко-часов пребывания</t>
  </si>
  <si>
    <t>Человеко-час</t>
  </si>
  <si>
    <t>Бюджетные средства   0703  04 1 01 10590</t>
  </si>
  <si>
    <t>1.7.</t>
  </si>
  <si>
    <t>Реализация дополнительных предпрофессиональных программ в области физической культуры и спорта</t>
  </si>
  <si>
    <t>11Д42000300100401002100; 11Д42000301800401006100; 11Д42000300400401006100; 11Д42001002100401001100.</t>
  </si>
  <si>
    <t xml:space="preserve">Предоставление консультационных и методических услуг </t>
  </si>
  <si>
    <t>14016100000000000001100</t>
  </si>
  <si>
    <t>Количество отчетов, составленных по результатам работы</t>
  </si>
  <si>
    <t>штука</t>
  </si>
  <si>
    <t>Количество разработанных документов</t>
  </si>
  <si>
    <t>Количество проведенных консультаций</t>
  </si>
  <si>
    <t>Бюджетные средства   0709  04 1 01 10590</t>
  </si>
  <si>
    <t>О.М. Ковалева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</si>
</sst>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#,##0_р_."/>
    <numFmt numFmtId="166" formatCode="#,##0.0_р_."/>
    <numFmt numFmtId="167" formatCode="#,##0.0"/>
  </numFmts>
  <fonts count="17">
    <font>
      <sz val="12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5" fillId="0" borderId="0"/>
    <xf numFmtId="0" fontId="15" fillId="0" borderId="0"/>
    <xf numFmtId="0" fontId="16" fillId="0" borderId="0"/>
    <xf numFmtId="0" fontId="3" fillId="0" borderId="0"/>
  </cellStyleXfs>
  <cellXfs count="191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4" fillId="0" borderId="5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top"/>
    </xf>
    <xf numFmtId="0" fontId="4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top"/>
    </xf>
    <xf numFmtId="0" fontId="4" fillId="0" borderId="7" xfId="0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/>
    <xf numFmtId="0" fontId="6" fillId="0" borderId="1" xfId="0" applyFont="1" applyBorder="1"/>
    <xf numFmtId="0" fontId="6" fillId="0" borderId="2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" xfId="0" applyNumberFormat="1" applyFont="1" applyBorder="1"/>
    <xf numFmtId="43" fontId="6" fillId="0" borderId="1" xfId="1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43" fontId="7" fillId="0" borderId="1" xfId="1" applyFont="1" applyBorder="1"/>
    <xf numFmtId="0" fontId="7" fillId="2" borderId="2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left" wrapText="1"/>
    </xf>
    <xf numFmtId="0" fontId="5" fillId="0" borderId="1" xfId="0" applyFont="1" applyBorder="1" applyAlignment="1">
      <alignment vertical="top" wrapText="1"/>
    </xf>
    <xf numFmtId="0" fontId="6" fillId="0" borderId="7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/>
    <xf numFmtId="0" fontId="9" fillId="0" borderId="7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/>
    <xf numFmtId="0" fontId="1" fillId="0" borderId="1" xfId="0" applyFont="1" applyBorder="1" applyAlignment="1">
      <alignment horizontal="center" vertical="top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165" fontId="9" fillId="0" borderId="1" xfId="0" applyNumberFormat="1" applyFont="1" applyBorder="1" applyAlignment="1">
      <alignment horizontal="center" vertical="top" wrapText="1"/>
    </xf>
    <xf numFmtId="166" fontId="9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166" fontId="9" fillId="0" borderId="1" xfId="0" applyNumberFormat="1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166" fontId="10" fillId="3" borderId="1" xfId="0" applyNumberFormat="1" applyFont="1" applyFill="1" applyBorder="1" applyAlignment="1">
      <alignment horizontal="center" vertical="top" wrapText="1"/>
    </xf>
    <xf numFmtId="166" fontId="9" fillId="3" borderId="1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7" fontId="1" fillId="3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166" fontId="1" fillId="0" borderId="0" xfId="0" applyNumberFormat="1" applyFont="1"/>
    <xf numFmtId="0" fontId="0" fillId="3" borderId="1" xfId="0" applyFill="1" applyBorder="1" applyAlignment="1">
      <alignment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0" fillId="0" borderId="1" xfId="0" applyBorder="1" applyAlignment="1">
      <alignment horizontal="left" vertical="center"/>
    </xf>
    <xf numFmtId="3" fontId="0" fillId="0" borderId="1" xfId="0" applyNumberFormat="1" applyBorder="1" applyAlignment="1">
      <alignment horizontal="right" vertical="center"/>
    </xf>
    <xf numFmtId="167" fontId="0" fillId="0" borderId="1" xfId="2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top" wrapText="1"/>
    </xf>
    <xf numFmtId="167" fontId="0" fillId="0" borderId="1" xfId="0" applyNumberFormat="1" applyBorder="1" applyAlignment="1">
      <alignment horizontal="right" vertical="center"/>
    </xf>
    <xf numFmtId="0" fontId="12" fillId="0" borderId="1" xfId="0" applyFont="1" applyFill="1" applyBorder="1" applyAlignment="1">
      <alignment vertical="top" wrapText="1"/>
    </xf>
    <xf numFmtId="4" fontId="0" fillId="0" borderId="0" xfId="0" applyNumberFormat="1"/>
    <xf numFmtId="49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wrapText="1"/>
    </xf>
    <xf numFmtId="49" fontId="9" fillId="0" borderId="5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 vertical="center"/>
    </xf>
    <xf numFmtId="167" fontId="11" fillId="0" borderId="1" xfId="0" applyNumberFormat="1" applyFont="1" applyBorder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/>
  </cellXfs>
  <cellStyles count="7">
    <cellStyle name="Обычный" xfId="0" builtinId="0"/>
    <cellStyle name="Обычный 2" xfId="3"/>
    <cellStyle name="Обычный 3" xfId="4"/>
    <cellStyle name="Обычный 4" xfId="5"/>
    <cellStyle name="Обычный 5" xfId="6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2"/>
  <sheetViews>
    <sheetView workbookViewId="0">
      <selection activeCell="L28" sqref="L28"/>
    </sheetView>
  </sheetViews>
  <sheetFormatPr defaultRowHeight="15.75"/>
  <cols>
    <col min="1" max="1" width="5.875" style="5" customWidth="1"/>
    <col min="2" max="2" width="35.375" customWidth="1"/>
    <col min="3" max="3" width="28.125" customWidth="1"/>
    <col min="4" max="4" width="22.375" customWidth="1"/>
    <col min="5" max="5" width="10.375" customWidth="1"/>
    <col min="6" max="6" width="15.625" customWidth="1"/>
    <col min="7" max="7" width="12.25" customWidth="1"/>
    <col min="8" max="8" width="12.75" customWidth="1"/>
    <col min="9" max="9" width="9" customWidth="1"/>
    <col min="10" max="10" width="10.5" customWidth="1"/>
    <col min="11" max="11" width="13.75" customWidth="1"/>
  </cols>
  <sheetData>
    <row r="1" spans="1:11">
      <c r="F1" s="2"/>
    </row>
    <row r="2" spans="1:11" ht="40.5" customHeight="1">
      <c r="A2" s="12" t="s">
        <v>1</v>
      </c>
      <c r="B2" s="12"/>
      <c r="C2" s="12"/>
      <c r="D2" s="12"/>
      <c r="E2" s="12"/>
      <c r="F2" s="12"/>
      <c r="G2" s="12"/>
      <c r="H2" s="12"/>
    </row>
    <row r="3" spans="1:11">
      <c r="D3" s="3"/>
    </row>
    <row r="4" spans="1:11" s="4" customFormat="1" ht="67.5" customHeight="1">
      <c r="A4" s="1" t="s">
        <v>2</v>
      </c>
      <c r="B4" s="1" t="s">
        <v>3</v>
      </c>
      <c r="C4" s="6" t="s">
        <v>4</v>
      </c>
      <c r="D4" s="1" t="s">
        <v>5</v>
      </c>
      <c r="E4" s="1" t="s">
        <v>6</v>
      </c>
      <c r="F4" s="1" t="s">
        <v>8</v>
      </c>
      <c r="G4" s="10" t="s">
        <v>9</v>
      </c>
      <c r="H4" s="1" t="s">
        <v>7</v>
      </c>
      <c r="I4" s="93" t="s">
        <v>65</v>
      </c>
      <c r="J4" s="93"/>
      <c r="K4" s="93" t="s">
        <v>66</v>
      </c>
    </row>
    <row r="5" spans="1:11">
      <c r="A5" s="6"/>
      <c r="B5" s="156" t="s">
        <v>68</v>
      </c>
      <c r="C5" s="7"/>
      <c r="D5" s="7"/>
      <c r="E5" s="7"/>
      <c r="F5" s="7"/>
      <c r="G5" s="11"/>
      <c r="H5" s="7"/>
      <c r="I5" s="94" t="s">
        <v>16</v>
      </c>
      <c r="J5" s="94" t="s">
        <v>67</v>
      </c>
      <c r="K5" s="93"/>
    </row>
    <row r="6" spans="1:11">
      <c r="A6" s="15" t="s">
        <v>19</v>
      </c>
      <c r="B6" s="16"/>
      <c r="C6" s="16"/>
      <c r="D6" s="16"/>
      <c r="E6" s="16"/>
      <c r="F6" s="16"/>
      <c r="G6" s="16"/>
      <c r="H6" s="16"/>
      <c r="I6" s="16"/>
      <c r="J6" s="16"/>
      <c r="K6" s="17"/>
    </row>
    <row r="7" spans="1:11">
      <c r="A7" s="18">
        <v>1</v>
      </c>
      <c r="B7" s="19" t="s">
        <v>20</v>
      </c>
      <c r="C7" s="20"/>
      <c r="D7" s="20"/>
      <c r="E7" s="20"/>
      <c r="F7" s="20"/>
      <c r="G7" s="21"/>
      <c r="H7" s="20"/>
      <c r="I7" s="20"/>
      <c r="J7" s="20"/>
      <c r="K7" s="20"/>
    </row>
    <row r="8" spans="1:11">
      <c r="A8" s="22" t="s">
        <v>12</v>
      </c>
      <c r="B8" s="23" t="s">
        <v>21</v>
      </c>
      <c r="C8" s="23" t="s">
        <v>22</v>
      </c>
      <c r="D8" s="24" t="s">
        <v>23</v>
      </c>
      <c r="E8" s="25" t="s">
        <v>24</v>
      </c>
      <c r="F8" s="25">
        <v>933</v>
      </c>
      <c r="G8" s="25">
        <v>933</v>
      </c>
      <c r="H8" s="25">
        <v>933</v>
      </c>
      <c r="I8" s="25"/>
      <c r="J8" s="26"/>
      <c r="K8" s="25"/>
    </row>
    <row r="9" spans="1:11" ht="30">
      <c r="A9" s="27"/>
      <c r="B9" s="28"/>
      <c r="C9" s="29"/>
      <c r="D9" s="24" t="s">
        <v>25</v>
      </c>
      <c r="E9" s="25" t="s">
        <v>26</v>
      </c>
      <c r="F9" s="25">
        <v>5853</v>
      </c>
      <c r="G9" s="25">
        <v>5853</v>
      </c>
      <c r="H9" s="25">
        <v>6094</v>
      </c>
      <c r="I9" s="25"/>
      <c r="J9" s="26"/>
      <c r="K9" s="25"/>
    </row>
    <row r="10" spans="1:11">
      <c r="A10" s="30"/>
      <c r="B10" s="29"/>
      <c r="C10" s="31" t="s">
        <v>27</v>
      </c>
      <c r="D10" s="24"/>
      <c r="E10" s="25" t="s">
        <v>16</v>
      </c>
      <c r="F10" s="25">
        <v>2161.5</v>
      </c>
      <c r="G10" s="25">
        <v>2161.5</v>
      </c>
      <c r="H10" s="25">
        <v>2161.5</v>
      </c>
      <c r="I10" s="32">
        <f>H10-G10</f>
        <v>0</v>
      </c>
      <c r="J10" s="33">
        <v>0</v>
      </c>
      <c r="K10" s="25"/>
    </row>
    <row r="11" spans="1:11">
      <c r="A11" s="22" t="s">
        <v>13</v>
      </c>
      <c r="B11" s="23" t="s">
        <v>28</v>
      </c>
      <c r="C11" s="23" t="s">
        <v>29</v>
      </c>
      <c r="D11" s="24" t="s">
        <v>23</v>
      </c>
      <c r="E11" s="25" t="s">
        <v>24</v>
      </c>
      <c r="F11" s="25">
        <v>1601</v>
      </c>
      <c r="G11" s="25">
        <v>1601</v>
      </c>
      <c r="H11" s="25">
        <v>1601</v>
      </c>
      <c r="I11" s="25"/>
      <c r="J11" s="33"/>
      <c r="K11" s="25"/>
    </row>
    <row r="12" spans="1:11" ht="30">
      <c r="A12" s="27"/>
      <c r="B12" s="28"/>
      <c r="C12" s="29"/>
      <c r="D12" s="24" t="s">
        <v>25</v>
      </c>
      <c r="E12" s="25" t="s">
        <v>26</v>
      </c>
      <c r="F12" s="25">
        <v>9954</v>
      </c>
      <c r="G12" s="25">
        <v>9954</v>
      </c>
      <c r="H12" s="25">
        <v>10011</v>
      </c>
      <c r="I12" s="25"/>
      <c r="J12" s="33"/>
      <c r="K12" s="25"/>
    </row>
    <row r="13" spans="1:11">
      <c r="A13" s="30"/>
      <c r="B13" s="29"/>
      <c r="C13" s="31" t="s">
        <v>27</v>
      </c>
      <c r="D13" s="24"/>
      <c r="E13" s="25" t="s">
        <v>16</v>
      </c>
      <c r="F13" s="25">
        <v>3747.9</v>
      </c>
      <c r="G13" s="25">
        <v>3747.9</v>
      </c>
      <c r="H13" s="25">
        <v>3747.9</v>
      </c>
      <c r="I13" s="32">
        <f>H13-G13</f>
        <v>0</v>
      </c>
      <c r="J13" s="33">
        <v>0</v>
      </c>
      <c r="K13" s="25"/>
    </row>
    <row r="14" spans="1:11">
      <c r="A14" s="22" t="s">
        <v>30</v>
      </c>
      <c r="B14" s="23" t="s">
        <v>31</v>
      </c>
      <c r="C14" s="23" t="s">
        <v>32</v>
      </c>
      <c r="D14" s="24" t="s">
        <v>23</v>
      </c>
      <c r="E14" s="25" t="s">
        <v>24</v>
      </c>
      <c r="F14" s="25">
        <v>190</v>
      </c>
      <c r="G14" s="25">
        <v>190</v>
      </c>
      <c r="H14" s="25">
        <v>190</v>
      </c>
      <c r="I14" s="25"/>
      <c r="J14" s="25"/>
      <c r="K14" s="25"/>
    </row>
    <row r="15" spans="1:11" ht="30">
      <c r="A15" s="27"/>
      <c r="B15" s="28"/>
      <c r="C15" s="29"/>
      <c r="D15" s="24" t="s">
        <v>25</v>
      </c>
      <c r="E15" s="25" t="s">
        <v>26</v>
      </c>
      <c r="F15" s="25">
        <v>5996</v>
      </c>
      <c r="G15" s="25">
        <v>5996</v>
      </c>
      <c r="H15" s="25">
        <v>6044</v>
      </c>
      <c r="I15" s="25"/>
      <c r="J15" s="26"/>
      <c r="K15" s="25"/>
    </row>
    <row r="16" spans="1:11">
      <c r="A16" s="30"/>
      <c r="B16" s="29"/>
      <c r="C16" s="31" t="s">
        <v>27</v>
      </c>
      <c r="D16" s="24"/>
      <c r="E16" s="25" t="s">
        <v>16</v>
      </c>
      <c r="F16" s="25">
        <v>3850.3</v>
      </c>
      <c r="G16" s="25">
        <v>3850.3</v>
      </c>
      <c r="H16" s="25">
        <v>3850.3</v>
      </c>
      <c r="I16" s="32">
        <f>H16-G16</f>
        <v>0</v>
      </c>
      <c r="J16" s="25">
        <v>0</v>
      </c>
      <c r="K16" s="25"/>
    </row>
    <row r="17" spans="1:11" ht="29.25">
      <c r="A17" s="34"/>
      <c r="B17" s="35" t="s">
        <v>17</v>
      </c>
      <c r="C17" s="19"/>
      <c r="D17" s="36" t="s">
        <v>23</v>
      </c>
      <c r="E17" s="37" t="s">
        <v>24</v>
      </c>
      <c r="F17" s="37">
        <f t="shared" ref="F17:H19" si="0">F8+F11+F14</f>
        <v>2724</v>
      </c>
      <c r="G17" s="37">
        <f t="shared" si="0"/>
        <v>2724</v>
      </c>
      <c r="H17" s="37">
        <f t="shared" si="0"/>
        <v>2724</v>
      </c>
      <c r="I17" s="37"/>
      <c r="J17" s="37"/>
      <c r="K17" s="37"/>
    </row>
    <row r="18" spans="1:11" ht="29.25">
      <c r="A18" s="38"/>
      <c r="B18" s="39"/>
      <c r="C18" s="19"/>
      <c r="D18" s="36" t="s">
        <v>25</v>
      </c>
      <c r="E18" s="37" t="s">
        <v>26</v>
      </c>
      <c r="F18" s="37">
        <f t="shared" si="0"/>
        <v>21803</v>
      </c>
      <c r="G18" s="37">
        <f t="shared" si="0"/>
        <v>21803</v>
      </c>
      <c r="H18" s="37">
        <f t="shared" si="0"/>
        <v>22149</v>
      </c>
      <c r="I18" s="37"/>
      <c r="J18" s="37"/>
      <c r="K18" s="37"/>
    </row>
    <row r="19" spans="1:11">
      <c r="A19" s="40"/>
      <c r="B19" s="41"/>
      <c r="C19" s="19"/>
      <c r="D19" s="19"/>
      <c r="E19" s="37" t="s">
        <v>16</v>
      </c>
      <c r="F19" s="37">
        <f t="shared" si="0"/>
        <v>9759.7000000000007</v>
      </c>
      <c r="G19" s="37">
        <f t="shared" si="0"/>
        <v>9759.7000000000007</v>
      </c>
      <c r="H19" s="37">
        <f t="shared" si="0"/>
        <v>9759.7000000000007</v>
      </c>
      <c r="I19" s="42">
        <f>H19-G19</f>
        <v>0</v>
      </c>
      <c r="J19" s="37">
        <v>0</v>
      </c>
      <c r="K19" s="37"/>
    </row>
    <row r="20" spans="1:11">
      <c r="A20" s="15" t="s">
        <v>33</v>
      </c>
      <c r="B20" s="16"/>
      <c r="C20" s="16"/>
      <c r="D20" s="16"/>
      <c r="E20" s="16"/>
      <c r="F20" s="16"/>
      <c r="G20" s="16"/>
      <c r="H20" s="16"/>
      <c r="I20" s="16"/>
      <c r="J20" s="16"/>
      <c r="K20" s="17"/>
    </row>
    <row r="21" spans="1:11">
      <c r="A21" s="43">
        <v>1</v>
      </c>
      <c r="B21" s="44" t="s">
        <v>34</v>
      </c>
      <c r="C21" s="45"/>
      <c r="D21" s="45"/>
      <c r="E21" s="45"/>
      <c r="F21" s="45"/>
      <c r="G21" s="46"/>
      <c r="H21" s="45"/>
      <c r="I21" s="45"/>
      <c r="J21" s="45"/>
      <c r="K21" s="45"/>
    </row>
    <row r="22" spans="1:11">
      <c r="A22" s="47" t="s">
        <v>12</v>
      </c>
      <c r="B22" s="48" t="s">
        <v>35</v>
      </c>
      <c r="C22" s="49" t="s">
        <v>36</v>
      </c>
      <c r="D22" s="50" t="s">
        <v>37</v>
      </c>
      <c r="E22" s="51" t="s">
        <v>24</v>
      </c>
      <c r="F22" s="51">
        <v>35</v>
      </c>
      <c r="G22" s="52">
        <v>35</v>
      </c>
      <c r="H22" s="51">
        <v>35</v>
      </c>
      <c r="I22" s="51"/>
      <c r="J22" s="51"/>
      <c r="K22" s="51"/>
    </row>
    <row r="23" spans="1:11" ht="75" customHeight="1">
      <c r="A23" s="47"/>
      <c r="B23" s="48"/>
      <c r="C23" s="53">
        <v>426</v>
      </c>
      <c r="D23" s="50" t="s">
        <v>15</v>
      </c>
      <c r="E23" s="51" t="s">
        <v>16</v>
      </c>
      <c r="F23" s="51">
        <v>4208.5</v>
      </c>
      <c r="G23" s="52">
        <v>4208.5</v>
      </c>
      <c r="H23" s="51">
        <v>4208.5</v>
      </c>
      <c r="I23" s="54">
        <v>0</v>
      </c>
      <c r="J23" s="51">
        <v>0</v>
      </c>
      <c r="K23" s="51"/>
    </row>
    <row r="24" spans="1:11">
      <c r="A24" s="55"/>
      <c r="B24" s="44" t="s">
        <v>17</v>
      </c>
      <c r="C24" s="44"/>
      <c r="D24" s="44"/>
      <c r="E24" s="56" t="s">
        <v>16</v>
      </c>
      <c r="F24" s="56">
        <v>4208.5</v>
      </c>
      <c r="G24" s="56">
        <v>4208.5</v>
      </c>
      <c r="H24" s="56">
        <v>4208.5</v>
      </c>
      <c r="I24" s="57">
        <v>0</v>
      </c>
      <c r="J24" s="56">
        <v>0</v>
      </c>
      <c r="K24" s="56"/>
    </row>
    <row r="25" spans="1:11">
      <c r="A25" s="15" t="s">
        <v>38</v>
      </c>
      <c r="B25" s="16"/>
      <c r="C25" s="16"/>
      <c r="D25" s="16"/>
      <c r="E25" s="16"/>
      <c r="F25" s="16"/>
      <c r="G25" s="16"/>
      <c r="H25" s="16"/>
      <c r="I25" s="16"/>
      <c r="J25" s="16"/>
      <c r="K25" s="17"/>
    </row>
    <row r="26" spans="1:11">
      <c r="A26" s="58">
        <v>1</v>
      </c>
      <c r="B26" s="59" t="s">
        <v>39</v>
      </c>
      <c r="C26" s="60"/>
      <c r="D26" s="60"/>
      <c r="E26" s="60"/>
      <c r="F26" s="60"/>
      <c r="G26" s="60"/>
      <c r="H26" s="60"/>
      <c r="I26" s="60"/>
      <c r="J26" s="60"/>
      <c r="K26" s="61"/>
    </row>
    <row r="27" spans="1:11" ht="30">
      <c r="A27" s="47" t="s">
        <v>12</v>
      </c>
      <c r="B27" s="62" t="s">
        <v>40</v>
      </c>
      <c r="C27" s="63" t="s">
        <v>41</v>
      </c>
      <c r="D27" s="64" t="s">
        <v>42</v>
      </c>
      <c r="E27" s="51" t="s">
        <v>43</v>
      </c>
      <c r="F27" s="51">
        <v>229.5</v>
      </c>
      <c r="G27" s="51">
        <v>229.5</v>
      </c>
      <c r="H27" s="51">
        <v>229.5</v>
      </c>
      <c r="I27" s="51"/>
      <c r="J27" s="51"/>
      <c r="K27" s="51"/>
    </row>
    <row r="28" spans="1:11" ht="90">
      <c r="A28" s="47"/>
      <c r="B28" s="65"/>
      <c r="C28" s="53">
        <v>428</v>
      </c>
      <c r="D28" s="51"/>
      <c r="E28" s="51" t="s">
        <v>16</v>
      </c>
      <c r="F28" s="51">
        <v>12915.8</v>
      </c>
      <c r="G28" s="51">
        <v>11577</v>
      </c>
      <c r="H28" s="51">
        <v>11577</v>
      </c>
      <c r="I28" s="51">
        <v>-1338.8</v>
      </c>
      <c r="J28" s="51">
        <v>-12</v>
      </c>
      <c r="K28" s="66" t="s">
        <v>44</v>
      </c>
    </row>
    <row r="29" spans="1:11" ht="30">
      <c r="A29" s="22" t="s">
        <v>13</v>
      </c>
      <c r="B29" s="62" t="s">
        <v>45</v>
      </c>
      <c r="C29" s="67" t="s">
        <v>46</v>
      </c>
      <c r="D29" s="66" t="s">
        <v>47</v>
      </c>
      <c r="E29" s="51" t="s">
        <v>48</v>
      </c>
      <c r="F29" s="51">
        <v>0</v>
      </c>
      <c r="G29" s="51">
        <v>1123299</v>
      </c>
      <c r="H29" s="51">
        <v>1128539</v>
      </c>
      <c r="I29" s="51"/>
      <c r="J29" s="51"/>
      <c r="K29" s="51"/>
    </row>
    <row r="30" spans="1:11">
      <c r="A30" s="27"/>
      <c r="B30" s="68"/>
      <c r="C30" s="69"/>
      <c r="D30" s="51" t="s">
        <v>49</v>
      </c>
      <c r="E30" s="51" t="s">
        <v>50</v>
      </c>
      <c r="F30" s="51">
        <v>0</v>
      </c>
      <c r="G30" s="51">
        <v>1500</v>
      </c>
      <c r="H30" s="51">
        <v>1500</v>
      </c>
      <c r="I30" s="51"/>
      <c r="J30" s="51"/>
      <c r="K30" s="51"/>
    </row>
    <row r="31" spans="1:11" ht="165">
      <c r="A31" s="30"/>
      <c r="B31" s="65"/>
      <c r="C31" s="53">
        <v>428</v>
      </c>
      <c r="D31" s="51"/>
      <c r="E31" s="51" t="s">
        <v>16</v>
      </c>
      <c r="F31" s="51">
        <v>0</v>
      </c>
      <c r="G31" s="51">
        <v>12682</v>
      </c>
      <c r="H31" s="51">
        <v>12682</v>
      </c>
      <c r="I31" s="51">
        <v>12682</v>
      </c>
      <c r="J31" s="51">
        <v>100</v>
      </c>
      <c r="K31" s="66" t="s">
        <v>51</v>
      </c>
    </row>
    <row r="32" spans="1:11">
      <c r="A32" s="56"/>
      <c r="B32" s="70" t="s">
        <v>17</v>
      </c>
      <c r="C32" s="56"/>
      <c r="D32" s="56"/>
      <c r="E32" s="56" t="s">
        <v>16</v>
      </c>
      <c r="F32" s="56">
        <f>F28+F31</f>
        <v>12915.8</v>
      </c>
      <c r="G32" s="56">
        <f>G28+G31</f>
        <v>24259</v>
      </c>
      <c r="H32" s="56">
        <f>H28+H31</f>
        <v>24259</v>
      </c>
      <c r="I32" s="56">
        <f t="shared" ref="I32:J32" si="1">I28+I31</f>
        <v>11343.2</v>
      </c>
      <c r="J32" s="56">
        <f t="shared" si="1"/>
        <v>88</v>
      </c>
      <c r="K32" s="56"/>
    </row>
    <row r="33" spans="1:11">
      <c r="A33" s="71" t="s">
        <v>52</v>
      </c>
      <c r="B33" s="72"/>
      <c r="C33" s="72"/>
      <c r="D33" s="72"/>
      <c r="E33" s="72"/>
      <c r="F33" s="72"/>
      <c r="G33" s="72"/>
      <c r="H33" s="72"/>
      <c r="I33" s="72"/>
      <c r="J33" s="72"/>
      <c r="K33" s="73"/>
    </row>
    <row r="34" spans="1:11">
      <c r="A34" s="43">
        <v>1</v>
      </c>
      <c r="B34" s="44" t="s">
        <v>53</v>
      </c>
      <c r="C34" s="45"/>
      <c r="D34" s="45"/>
      <c r="E34" s="45"/>
      <c r="F34" s="45"/>
      <c r="G34" s="46"/>
      <c r="H34" s="45"/>
      <c r="I34" s="45"/>
      <c r="J34" s="45"/>
      <c r="K34" s="45"/>
    </row>
    <row r="35" spans="1:11" ht="45">
      <c r="A35" s="47" t="s">
        <v>12</v>
      </c>
      <c r="B35" s="48" t="s">
        <v>54</v>
      </c>
      <c r="C35" s="74" t="s">
        <v>55</v>
      </c>
      <c r="D35" s="50" t="s">
        <v>14</v>
      </c>
      <c r="E35" s="75" t="s">
        <v>56</v>
      </c>
      <c r="F35" s="75" t="s">
        <v>56</v>
      </c>
      <c r="G35" s="76" t="s">
        <v>56</v>
      </c>
      <c r="H35" s="75" t="s">
        <v>56</v>
      </c>
      <c r="I35" s="77"/>
      <c r="J35" s="77"/>
      <c r="K35" s="77"/>
    </row>
    <row r="36" spans="1:11" ht="83.25" customHeight="1">
      <c r="A36" s="47"/>
      <c r="B36" s="48"/>
      <c r="C36" s="63" t="s">
        <v>57</v>
      </c>
      <c r="D36" s="50" t="s">
        <v>15</v>
      </c>
      <c r="E36" s="51" t="s">
        <v>16</v>
      </c>
      <c r="F36" s="78">
        <v>19325.7</v>
      </c>
      <c r="G36" s="79">
        <v>19325.7</v>
      </c>
      <c r="H36" s="78">
        <v>19325.7</v>
      </c>
      <c r="I36" s="54">
        <v>0</v>
      </c>
      <c r="J36" s="51">
        <v>0</v>
      </c>
      <c r="K36" s="45"/>
    </row>
    <row r="37" spans="1:11">
      <c r="A37" s="80"/>
      <c r="B37" s="44" t="s">
        <v>17</v>
      </c>
      <c r="C37" s="44"/>
      <c r="D37" s="44"/>
      <c r="E37" s="56" t="s">
        <v>16</v>
      </c>
      <c r="F37" s="81">
        <v>19325.7</v>
      </c>
      <c r="G37" s="81">
        <v>19325.7</v>
      </c>
      <c r="H37" s="81">
        <v>19325.7</v>
      </c>
      <c r="I37" s="57">
        <v>0</v>
      </c>
      <c r="J37" s="56">
        <v>0</v>
      </c>
      <c r="K37" s="44"/>
    </row>
    <row r="38" spans="1:11">
      <c r="A38" s="82" t="s">
        <v>58</v>
      </c>
      <c r="B38" s="83"/>
      <c r="C38" s="83"/>
      <c r="D38" s="83"/>
      <c r="E38" s="83"/>
      <c r="F38" s="83"/>
      <c r="G38" s="83"/>
      <c r="H38" s="83"/>
      <c r="I38" s="83"/>
      <c r="J38" s="83"/>
      <c r="K38" s="84"/>
    </row>
    <row r="39" spans="1:11">
      <c r="A39" s="43">
        <v>1</v>
      </c>
      <c r="B39" s="44" t="s">
        <v>59</v>
      </c>
      <c r="C39" s="45"/>
      <c r="D39" s="45"/>
      <c r="E39" s="45"/>
      <c r="F39" s="45"/>
      <c r="G39" s="46"/>
      <c r="H39" s="45"/>
      <c r="I39" s="45"/>
      <c r="J39" s="45"/>
      <c r="K39" s="45"/>
    </row>
    <row r="40" spans="1:11" ht="30">
      <c r="A40" s="47" t="s">
        <v>12</v>
      </c>
      <c r="B40" s="85" t="s">
        <v>60</v>
      </c>
      <c r="C40" s="74" t="s">
        <v>61</v>
      </c>
      <c r="D40" s="86" t="s">
        <v>62</v>
      </c>
      <c r="E40" s="51" t="s">
        <v>63</v>
      </c>
      <c r="F40" s="51">
        <v>170500</v>
      </c>
      <c r="G40" s="52">
        <v>170500</v>
      </c>
      <c r="H40" s="51">
        <v>175017</v>
      </c>
      <c r="I40" s="51" t="s">
        <v>56</v>
      </c>
      <c r="J40" s="51" t="s">
        <v>56</v>
      </c>
      <c r="K40" s="51" t="s">
        <v>56</v>
      </c>
    </row>
    <row r="41" spans="1:11" ht="90">
      <c r="A41" s="47"/>
      <c r="B41" s="87"/>
      <c r="C41" s="53" t="s">
        <v>64</v>
      </c>
      <c r="D41" s="50" t="s">
        <v>15</v>
      </c>
      <c r="E41" s="51" t="s">
        <v>16</v>
      </c>
      <c r="F41" s="51">
        <v>48087.9</v>
      </c>
      <c r="G41" s="52">
        <v>48087.9</v>
      </c>
      <c r="H41" s="51">
        <v>48087.9</v>
      </c>
      <c r="I41" s="54">
        <v>0</v>
      </c>
      <c r="J41" s="51">
        <v>0</v>
      </c>
      <c r="K41" s="51" t="s">
        <v>56</v>
      </c>
    </row>
    <row r="42" spans="1:11">
      <c r="A42" s="43"/>
      <c r="B42" s="44" t="s">
        <v>17</v>
      </c>
      <c r="C42" s="44"/>
      <c r="D42" s="44"/>
      <c r="E42" s="56" t="s">
        <v>16</v>
      </c>
      <c r="F42" s="56">
        <v>48087.9</v>
      </c>
      <c r="G42" s="88">
        <v>48087.9</v>
      </c>
      <c r="H42" s="56">
        <v>48087.9</v>
      </c>
      <c r="I42" s="57">
        <v>0</v>
      </c>
      <c r="J42" s="56">
        <v>0</v>
      </c>
      <c r="K42" s="56" t="s">
        <v>56</v>
      </c>
    </row>
  </sheetData>
  <mergeCells count="31">
    <mergeCell ref="I4:J4"/>
    <mergeCell ref="K4:K5"/>
    <mergeCell ref="A33:K33"/>
    <mergeCell ref="A35:A36"/>
    <mergeCell ref="B35:B36"/>
    <mergeCell ref="A38:K38"/>
    <mergeCell ref="A40:A41"/>
    <mergeCell ref="B40:B41"/>
    <mergeCell ref="A6:K6"/>
    <mergeCell ref="A8:A10"/>
    <mergeCell ref="B8:B10"/>
    <mergeCell ref="C8:C9"/>
    <mergeCell ref="A22:A23"/>
    <mergeCell ref="B22:B23"/>
    <mergeCell ref="A25:K25"/>
    <mergeCell ref="B26:K26"/>
    <mergeCell ref="A27:A28"/>
    <mergeCell ref="B27:B28"/>
    <mergeCell ref="A29:A31"/>
    <mergeCell ref="B29:B31"/>
    <mergeCell ref="C29:C30"/>
    <mergeCell ref="A14:A16"/>
    <mergeCell ref="B14:B16"/>
    <mergeCell ref="C14:C15"/>
    <mergeCell ref="A17:A19"/>
    <mergeCell ref="B17:B19"/>
    <mergeCell ref="A20:K20"/>
    <mergeCell ref="A11:A13"/>
    <mergeCell ref="B11:B13"/>
    <mergeCell ref="C11:C12"/>
    <mergeCell ref="A2:H2"/>
  </mergeCells>
  <pageMargins left="0.23622047244094491" right="0.19685039370078741" top="0.39370078740157483" bottom="0.39370078740157483" header="0.31496062992125984" footer="0.31496062992125984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61"/>
  <sheetViews>
    <sheetView tabSelected="1" topLeftCell="A31" workbookViewId="0">
      <selection activeCell="K1" sqref="K1"/>
    </sheetView>
  </sheetViews>
  <sheetFormatPr defaultRowHeight="15.75"/>
  <cols>
    <col min="1" max="1" width="3.75" customWidth="1"/>
    <col min="2" max="2" width="31.625" customWidth="1"/>
    <col min="3" max="3" width="35.875" customWidth="1"/>
    <col min="4" max="4" width="19.5" customWidth="1"/>
    <col min="5" max="5" width="10" customWidth="1"/>
    <col min="6" max="6" width="15.25" customWidth="1"/>
    <col min="7" max="7" width="12" customWidth="1"/>
    <col min="8" max="8" width="12.625" customWidth="1"/>
    <col min="11" max="11" width="28.125" customWidth="1"/>
    <col min="12" max="12" width="10.375" customWidth="1"/>
    <col min="13" max="13" width="10.25" customWidth="1"/>
  </cols>
  <sheetData>
    <row r="1" spans="1:18">
      <c r="K1" s="95"/>
      <c r="L1" s="95"/>
      <c r="M1" s="95"/>
    </row>
    <row r="2" spans="1:18" ht="38.25" customHeight="1">
      <c r="A2" s="96" t="s">
        <v>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7"/>
      <c r="M2" s="97"/>
    </row>
    <row r="3" spans="1:18" ht="53.25" customHeight="1">
      <c r="A3" s="98" t="s">
        <v>2</v>
      </c>
      <c r="B3" s="99" t="s">
        <v>0</v>
      </c>
      <c r="C3" s="99" t="s">
        <v>4</v>
      </c>
      <c r="D3" s="99" t="s">
        <v>5</v>
      </c>
      <c r="E3" s="99" t="s">
        <v>6</v>
      </c>
      <c r="F3" s="99" t="s">
        <v>8</v>
      </c>
      <c r="G3" s="99" t="s">
        <v>9</v>
      </c>
      <c r="H3" s="98" t="s">
        <v>7</v>
      </c>
      <c r="I3" s="100" t="s">
        <v>65</v>
      </c>
      <c r="J3" s="101"/>
      <c r="K3" s="102" t="s">
        <v>69</v>
      </c>
      <c r="L3" s="103"/>
      <c r="M3" s="103"/>
      <c r="N3" s="104"/>
      <c r="O3" s="104"/>
      <c r="P3" s="104"/>
      <c r="Q3" s="104"/>
      <c r="R3" s="104"/>
    </row>
    <row r="4" spans="1:18">
      <c r="A4" s="105"/>
      <c r="B4" s="99"/>
      <c r="C4" s="99"/>
      <c r="D4" s="99"/>
      <c r="E4" s="99"/>
      <c r="F4" s="99"/>
      <c r="G4" s="99"/>
      <c r="H4" s="105"/>
      <c r="I4" s="102" t="s">
        <v>16</v>
      </c>
      <c r="J4" s="102" t="s">
        <v>67</v>
      </c>
      <c r="K4" s="102"/>
      <c r="L4" s="106"/>
      <c r="M4" s="106"/>
      <c r="N4" s="104"/>
      <c r="O4" s="104"/>
      <c r="P4" s="104"/>
      <c r="Q4" s="104"/>
      <c r="R4" s="104"/>
    </row>
    <row r="5" spans="1:18" ht="31.5" customHeight="1">
      <c r="A5" s="107"/>
      <c r="B5" s="108" t="s">
        <v>10</v>
      </c>
      <c r="C5" s="157" t="s">
        <v>151</v>
      </c>
      <c r="D5" s="158"/>
      <c r="E5" s="158"/>
      <c r="F5" s="108"/>
      <c r="G5" s="108"/>
      <c r="H5" s="108"/>
      <c r="I5" s="108"/>
      <c r="J5" s="108"/>
      <c r="K5" s="108"/>
      <c r="L5" s="111"/>
      <c r="M5" s="111"/>
      <c r="N5" s="104"/>
      <c r="O5" s="104"/>
      <c r="P5" s="104"/>
      <c r="Q5" s="104"/>
      <c r="R5" s="104"/>
    </row>
    <row r="6" spans="1:18">
      <c r="A6" s="112">
        <v>1</v>
      </c>
      <c r="B6" s="108" t="s">
        <v>11</v>
      </c>
      <c r="C6" s="109" t="s">
        <v>70</v>
      </c>
      <c r="D6" s="110"/>
      <c r="E6" s="110"/>
      <c r="F6" s="110"/>
      <c r="G6" s="110"/>
      <c r="H6" s="110"/>
      <c r="I6" s="110"/>
      <c r="J6" s="110"/>
      <c r="K6" s="113"/>
      <c r="L6" s="111"/>
      <c r="M6" s="111"/>
      <c r="N6" s="104"/>
      <c r="O6" s="104"/>
      <c r="P6" s="104"/>
      <c r="Q6" s="104"/>
      <c r="R6" s="104"/>
    </row>
    <row r="7" spans="1:18" s="119" customFormat="1" ht="63.75">
      <c r="A7" s="114" t="s">
        <v>12</v>
      </c>
      <c r="B7" s="115" t="s">
        <v>71</v>
      </c>
      <c r="C7" s="116" t="s">
        <v>72</v>
      </c>
      <c r="D7" s="116" t="s">
        <v>73</v>
      </c>
      <c r="E7" s="102" t="s">
        <v>74</v>
      </c>
      <c r="F7" s="117">
        <f>9009+5092+8604</f>
        <v>22705</v>
      </c>
      <c r="G7" s="117">
        <f>9009+5092+8460</f>
        <v>22561</v>
      </c>
      <c r="H7" s="117">
        <f t="shared" ref="H7:H12" si="0">G7</f>
        <v>22561</v>
      </c>
      <c r="I7" s="118"/>
      <c r="J7" s="118"/>
      <c r="K7" s="118"/>
      <c r="L7" s="111"/>
      <c r="M7" s="111"/>
      <c r="N7" s="104"/>
      <c r="O7" s="104"/>
      <c r="P7" s="104"/>
      <c r="Q7" s="104"/>
      <c r="R7" s="104"/>
    </row>
    <row r="8" spans="1:18" s="119" customFormat="1" ht="80.25" customHeight="1">
      <c r="A8" s="120"/>
      <c r="B8" s="121"/>
      <c r="C8" s="116" t="s">
        <v>75</v>
      </c>
      <c r="D8" s="116" t="s">
        <v>76</v>
      </c>
      <c r="E8" s="102" t="s">
        <v>77</v>
      </c>
      <c r="F8" s="118">
        <f>2460.8+1106.4+620.9</f>
        <v>4188.1000000000004</v>
      </c>
      <c r="G8" s="118">
        <f>2598+1209.1+622.8</f>
        <v>4429.8999999999996</v>
      </c>
      <c r="H8" s="118">
        <f t="shared" si="0"/>
        <v>4429.8999999999996</v>
      </c>
      <c r="I8" s="118">
        <f>H8-F8</f>
        <v>241.79999999999927</v>
      </c>
      <c r="J8" s="118">
        <f>I8/F8*100</f>
        <v>5.7735011102886569</v>
      </c>
      <c r="K8" s="122" t="s">
        <v>78</v>
      </c>
      <c r="L8" s="111"/>
      <c r="M8" s="111"/>
      <c r="N8" s="104"/>
      <c r="O8" s="104"/>
      <c r="P8" s="104"/>
      <c r="Q8" s="104"/>
      <c r="R8" s="104"/>
    </row>
    <row r="9" spans="1:18" s="119" customFormat="1" ht="93" customHeight="1">
      <c r="A9" s="114" t="s">
        <v>13</v>
      </c>
      <c r="B9" s="115" t="s">
        <v>79</v>
      </c>
      <c r="C9" s="116" t="s">
        <v>80</v>
      </c>
      <c r="D9" s="116" t="s">
        <v>81</v>
      </c>
      <c r="E9" s="102" t="s">
        <v>26</v>
      </c>
      <c r="F9" s="117">
        <f>417+162+73+400</f>
        <v>1052</v>
      </c>
      <c r="G9" s="117">
        <f>417+162+72+406</f>
        <v>1057</v>
      </c>
      <c r="H9" s="117">
        <f t="shared" si="0"/>
        <v>1057</v>
      </c>
      <c r="I9" s="118"/>
      <c r="J9" s="118"/>
      <c r="K9" s="118"/>
      <c r="L9" s="111"/>
      <c r="M9" s="111"/>
      <c r="N9" s="104"/>
      <c r="O9" s="104"/>
      <c r="P9" s="104"/>
      <c r="Q9" s="104"/>
      <c r="R9" s="104"/>
    </row>
    <row r="10" spans="1:18" s="119" customFormat="1" ht="77.25" customHeight="1">
      <c r="A10" s="120"/>
      <c r="B10" s="121"/>
      <c r="C10" s="116" t="s">
        <v>75</v>
      </c>
      <c r="D10" s="116" t="s">
        <v>82</v>
      </c>
      <c r="E10" s="102" t="s">
        <v>77</v>
      </c>
      <c r="F10" s="118">
        <f>16360.5+7355.9+4127.6+6892</f>
        <v>34736</v>
      </c>
      <c r="G10" s="118">
        <f>17272.3+8038.6+4140.3+7534.2</f>
        <v>36985.4</v>
      </c>
      <c r="H10" s="118">
        <f t="shared" si="0"/>
        <v>36985.4</v>
      </c>
      <c r="I10" s="118">
        <f>H10-F10</f>
        <v>2249.4000000000015</v>
      </c>
      <c r="J10" s="118">
        <f>I10/F10*100</f>
        <v>6.4757024412713085</v>
      </c>
      <c r="K10" s="122" t="s">
        <v>78</v>
      </c>
      <c r="L10" s="111"/>
      <c r="M10" s="111"/>
      <c r="N10" s="104"/>
      <c r="O10" s="104"/>
      <c r="P10" s="104"/>
      <c r="Q10" s="104"/>
      <c r="R10" s="104"/>
    </row>
    <row r="11" spans="1:18" s="119" customFormat="1" ht="51">
      <c r="A11" s="114" t="s">
        <v>30</v>
      </c>
      <c r="B11" s="115" t="s">
        <v>83</v>
      </c>
      <c r="C11" s="116" t="s">
        <v>84</v>
      </c>
      <c r="D11" s="116" t="s">
        <v>81</v>
      </c>
      <c r="E11" s="102" t="s">
        <v>26</v>
      </c>
      <c r="F11" s="117">
        <f>61+64+9+15</f>
        <v>149</v>
      </c>
      <c r="G11" s="117">
        <f>61+64+9+15</f>
        <v>149</v>
      </c>
      <c r="H11" s="117">
        <f t="shared" si="0"/>
        <v>149</v>
      </c>
      <c r="I11" s="118"/>
      <c r="J11" s="118"/>
      <c r="K11" s="118"/>
      <c r="L11" s="111"/>
      <c r="M11" s="111"/>
      <c r="N11" s="104"/>
      <c r="O11" s="104"/>
      <c r="P11" s="104"/>
      <c r="Q11" s="104"/>
      <c r="R11" s="104"/>
    </row>
    <row r="12" spans="1:18" s="119" customFormat="1" ht="78.75" customHeight="1">
      <c r="A12" s="120"/>
      <c r="B12" s="121"/>
      <c r="C12" s="116" t="s">
        <v>75</v>
      </c>
      <c r="D12" s="116" t="s">
        <v>85</v>
      </c>
      <c r="E12" s="102" t="s">
        <v>77</v>
      </c>
      <c r="F12" s="118">
        <f>8220.8+3696.2+2074+4499.8</f>
        <v>18490.8</v>
      </c>
      <c r="G12" s="118">
        <f>8679+4039.2+2080.4+4919</f>
        <v>19717.599999999999</v>
      </c>
      <c r="H12" s="118">
        <f t="shared" si="0"/>
        <v>19717.599999999999</v>
      </c>
      <c r="I12" s="118">
        <f>H12-F12</f>
        <v>1226.7999999999993</v>
      </c>
      <c r="J12" s="118">
        <f>I12/F12*100</f>
        <v>6.6346507452354651</v>
      </c>
      <c r="K12" s="122" t="s">
        <v>78</v>
      </c>
      <c r="L12" s="111"/>
      <c r="M12" s="111"/>
      <c r="N12" s="104"/>
      <c r="O12" s="104"/>
      <c r="P12" s="104"/>
      <c r="Q12" s="104"/>
      <c r="R12" s="104"/>
    </row>
    <row r="13" spans="1:18" s="119" customFormat="1" ht="15">
      <c r="A13" s="123"/>
      <c r="B13" s="124" t="s">
        <v>86</v>
      </c>
      <c r="C13" s="125"/>
      <c r="D13" s="125"/>
      <c r="E13" s="126"/>
      <c r="F13" s="127">
        <f>F12+F10+F8</f>
        <v>57414.9</v>
      </c>
      <c r="G13" s="127">
        <f t="shared" ref="G13:J13" si="1">G12+G10+G8</f>
        <v>61132.9</v>
      </c>
      <c r="H13" s="127">
        <f t="shared" si="1"/>
        <v>61132.9</v>
      </c>
      <c r="I13" s="127">
        <f t="shared" si="1"/>
        <v>3718</v>
      </c>
      <c r="J13" s="127">
        <f t="shared" si="1"/>
        <v>18.88385429679543</v>
      </c>
      <c r="K13" s="128"/>
      <c r="L13" s="111"/>
      <c r="M13" s="111"/>
      <c r="N13" s="104"/>
      <c r="O13" s="104"/>
      <c r="P13" s="104"/>
      <c r="Q13" s="104"/>
      <c r="R13" s="104"/>
    </row>
    <row r="14" spans="1:18" s="119" customFormat="1" ht="66.75" customHeight="1">
      <c r="A14" s="114" t="s">
        <v>87</v>
      </c>
      <c r="B14" s="115" t="s">
        <v>88</v>
      </c>
      <c r="C14" s="116" t="s">
        <v>89</v>
      </c>
      <c r="D14" s="116" t="s">
        <v>90</v>
      </c>
      <c r="E14" s="102" t="s">
        <v>91</v>
      </c>
      <c r="F14" s="117">
        <v>202000</v>
      </c>
      <c r="G14" s="117">
        <f>F14</f>
        <v>202000</v>
      </c>
      <c r="H14" s="117">
        <f>G14</f>
        <v>202000</v>
      </c>
      <c r="I14" s="118"/>
      <c r="J14" s="118"/>
      <c r="K14" s="118"/>
      <c r="L14" s="111"/>
      <c r="M14" s="111"/>
      <c r="N14" s="104"/>
      <c r="O14" s="104"/>
      <c r="P14" s="104"/>
      <c r="Q14" s="104"/>
      <c r="R14" s="104"/>
    </row>
    <row r="15" spans="1:18" s="119" customFormat="1" ht="38.25">
      <c r="A15" s="129"/>
      <c r="B15" s="130"/>
      <c r="C15" s="116" t="s">
        <v>92</v>
      </c>
      <c r="D15" s="116" t="s">
        <v>93</v>
      </c>
      <c r="E15" s="102" t="s">
        <v>91</v>
      </c>
      <c r="F15" s="117">
        <v>18000</v>
      </c>
      <c r="G15" s="117">
        <f>F15</f>
        <v>18000</v>
      </c>
      <c r="H15" s="117">
        <f t="shared" ref="H15:H20" si="2">G15</f>
        <v>18000</v>
      </c>
      <c r="I15" s="118"/>
      <c r="J15" s="118"/>
      <c r="K15" s="118"/>
      <c r="L15" s="111"/>
      <c r="M15" s="111"/>
      <c r="N15" s="104"/>
      <c r="O15" s="104"/>
      <c r="P15" s="104"/>
      <c r="Q15" s="104"/>
      <c r="R15" s="104"/>
    </row>
    <row r="16" spans="1:18" s="119" customFormat="1" ht="27.75" customHeight="1">
      <c r="A16" s="129"/>
      <c r="B16" s="130"/>
      <c r="C16" s="116" t="s">
        <v>94</v>
      </c>
      <c r="D16" s="116" t="s">
        <v>95</v>
      </c>
      <c r="E16" s="102" t="s">
        <v>91</v>
      </c>
      <c r="F16" s="117">
        <v>7650</v>
      </c>
      <c r="G16" s="117">
        <v>7793</v>
      </c>
      <c r="H16" s="117">
        <f t="shared" si="2"/>
        <v>7793</v>
      </c>
      <c r="I16" s="118"/>
      <c r="J16" s="118"/>
      <c r="K16" s="118"/>
      <c r="L16" s="111"/>
      <c r="M16" s="111"/>
      <c r="N16" s="104"/>
      <c r="O16" s="104"/>
      <c r="P16" s="104"/>
      <c r="Q16" s="104"/>
      <c r="R16" s="104"/>
    </row>
    <row r="17" spans="1:18" s="119" customFormat="1" ht="51">
      <c r="A17" s="120"/>
      <c r="B17" s="121"/>
      <c r="C17" s="116" t="s">
        <v>96</v>
      </c>
      <c r="D17" s="116" t="s">
        <v>85</v>
      </c>
      <c r="E17" s="102" t="s">
        <v>77</v>
      </c>
      <c r="F17" s="118">
        <v>24732.1</v>
      </c>
      <c r="G17" s="118">
        <v>30693</v>
      </c>
      <c r="H17" s="118">
        <f>G17</f>
        <v>30693</v>
      </c>
      <c r="I17" s="118">
        <f>H17-F17</f>
        <v>5960.9000000000015</v>
      </c>
      <c r="J17" s="118">
        <f>I17/F17*100</f>
        <v>24.101875700001223</v>
      </c>
      <c r="K17" s="122" t="s">
        <v>97</v>
      </c>
      <c r="L17" s="111"/>
      <c r="M17" s="111"/>
      <c r="N17" s="104"/>
      <c r="O17" s="104"/>
      <c r="P17" s="104"/>
      <c r="Q17" s="104"/>
      <c r="R17" s="104"/>
    </row>
    <row r="18" spans="1:18" s="119" customFormat="1" ht="57" customHeight="1">
      <c r="A18" s="114" t="s">
        <v>98</v>
      </c>
      <c r="B18" s="131" t="s">
        <v>99</v>
      </c>
      <c r="C18" s="116" t="s">
        <v>100</v>
      </c>
      <c r="D18" s="116" t="s">
        <v>101</v>
      </c>
      <c r="E18" s="102" t="s">
        <v>91</v>
      </c>
      <c r="F18" s="117">
        <v>8100</v>
      </c>
      <c r="G18" s="117">
        <v>8042</v>
      </c>
      <c r="H18" s="117">
        <f t="shared" si="2"/>
        <v>8042</v>
      </c>
      <c r="I18" s="118"/>
      <c r="J18" s="118"/>
      <c r="K18" s="118"/>
      <c r="L18" s="111"/>
      <c r="M18" s="111"/>
      <c r="N18" s="104"/>
      <c r="O18" s="104"/>
      <c r="P18" s="104"/>
      <c r="Q18" s="104"/>
      <c r="R18" s="104"/>
    </row>
    <row r="19" spans="1:18" s="119" customFormat="1" ht="51">
      <c r="A19" s="120"/>
      <c r="B19" s="132"/>
      <c r="C19" s="116" t="s">
        <v>96</v>
      </c>
      <c r="D19" s="116" t="s">
        <v>102</v>
      </c>
      <c r="E19" s="102" t="s">
        <v>77</v>
      </c>
      <c r="F19" s="118">
        <v>1017.1</v>
      </c>
      <c r="G19" s="118">
        <v>1286.5</v>
      </c>
      <c r="H19" s="118">
        <f>G19</f>
        <v>1286.5</v>
      </c>
      <c r="I19" s="118">
        <f>H19-F19</f>
        <v>269.39999999999998</v>
      </c>
      <c r="J19" s="118">
        <f>I19/F19*100</f>
        <v>26.487071084455806</v>
      </c>
      <c r="K19" s="122" t="s">
        <v>97</v>
      </c>
      <c r="L19" s="111"/>
      <c r="M19" s="111"/>
      <c r="N19" s="104"/>
      <c r="O19" s="104"/>
      <c r="P19" s="104"/>
      <c r="Q19" s="104"/>
      <c r="R19" s="104"/>
    </row>
    <row r="20" spans="1:18" s="119" customFormat="1" ht="54" customHeight="1">
      <c r="A20" s="114" t="s">
        <v>103</v>
      </c>
      <c r="B20" s="131" t="s">
        <v>104</v>
      </c>
      <c r="C20" s="116" t="s">
        <v>105</v>
      </c>
      <c r="D20" s="116" t="s">
        <v>101</v>
      </c>
      <c r="E20" s="102" t="s">
        <v>91</v>
      </c>
      <c r="F20" s="117">
        <v>15000</v>
      </c>
      <c r="G20" s="117">
        <v>15551</v>
      </c>
      <c r="H20" s="117">
        <f t="shared" si="2"/>
        <v>15551</v>
      </c>
      <c r="I20" s="118"/>
      <c r="J20" s="118"/>
      <c r="K20" s="118"/>
      <c r="L20" s="111"/>
      <c r="M20" s="111"/>
      <c r="N20" s="104"/>
      <c r="O20" s="104"/>
      <c r="P20" s="104"/>
      <c r="Q20" s="104"/>
      <c r="R20" s="104"/>
    </row>
    <row r="21" spans="1:18" s="119" customFormat="1" ht="55.5" customHeight="1">
      <c r="A21" s="120"/>
      <c r="B21" s="132"/>
      <c r="C21" s="116" t="s">
        <v>96</v>
      </c>
      <c r="D21" s="116" t="s">
        <v>102</v>
      </c>
      <c r="E21" s="102" t="s">
        <v>77</v>
      </c>
      <c r="F21" s="118">
        <v>1017.1</v>
      </c>
      <c r="G21" s="118">
        <v>1286.5</v>
      </c>
      <c r="H21" s="118">
        <f>G21</f>
        <v>1286.5</v>
      </c>
      <c r="I21" s="118">
        <f>H21-F21</f>
        <v>269.39999999999998</v>
      </c>
      <c r="J21" s="118">
        <f>I21/F21*100</f>
        <v>26.487071084455806</v>
      </c>
      <c r="K21" s="122" t="s">
        <v>97</v>
      </c>
      <c r="L21" s="111"/>
      <c r="M21" s="111"/>
      <c r="N21" s="104"/>
      <c r="O21" s="104"/>
      <c r="P21" s="104"/>
      <c r="Q21" s="104"/>
      <c r="R21" s="104"/>
    </row>
    <row r="22" spans="1:18" s="119" customFormat="1" ht="15">
      <c r="A22" s="123"/>
      <c r="B22" s="124" t="s">
        <v>106</v>
      </c>
      <c r="C22" s="125"/>
      <c r="D22" s="125"/>
      <c r="E22" s="126"/>
      <c r="F22" s="128">
        <f>F17+F19+F21</f>
        <v>26766.299999999996</v>
      </c>
      <c r="G22" s="128">
        <f t="shared" ref="G22:J22" si="3">G17+G19+G21</f>
        <v>33266</v>
      </c>
      <c r="H22" s="128">
        <f t="shared" si="3"/>
        <v>33266</v>
      </c>
      <c r="I22" s="128">
        <f t="shared" si="3"/>
        <v>6499.7000000000007</v>
      </c>
      <c r="J22" s="128">
        <f t="shared" si="3"/>
        <v>77.076017868912828</v>
      </c>
      <c r="K22" s="128"/>
      <c r="L22" s="111"/>
      <c r="M22" s="111"/>
      <c r="N22" s="104"/>
      <c r="O22" s="104"/>
      <c r="P22" s="104"/>
      <c r="Q22" s="104"/>
      <c r="R22" s="104"/>
    </row>
    <row r="23" spans="1:18" s="119" customFormat="1" ht="84.75" customHeight="1">
      <c r="A23" s="114" t="s">
        <v>107</v>
      </c>
      <c r="B23" s="131" t="s">
        <v>108</v>
      </c>
      <c r="C23" s="133" t="s">
        <v>109</v>
      </c>
      <c r="D23" s="116" t="s">
        <v>110</v>
      </c>
      <c r="E23" s="102" t="s">
        <v>26</v>
      </c>
      <c r="F23" s="117">
        <v>33000</v>
      </c>
      <c r="G23" s="117">
        <v>33000</v>
      </c>
      <c r="H23" s="117">
        <f>G23</f>
        <v>33000</v>
      </c>
      <c r="I23" s="134"/>
      <c r="J23" s="134"/>
      <c r="K23" s="118"/>
      <c r="L23" s="111"/>
      <c r="M23" s="111"/>
      <c r="N23" s="104"/>
      <c r="O23" s="104"/>
      <c r="P23" s="104"/>
      <c r="Q23" s="104"/>
      <c r="R23" s="104"/>
    </row>
    <row r="24" spans="1:18" s="119" customFormat="1" ht="27" customHeight="1">
      <c r="A24" s="129"/>
      <c r="B24" s="135"/>
      <c r="C24" s="136"/>
      <c r="D24" s="116" t="s">
        <v>111</v>
      </c>
      <c r="E24" s="102" t="s">
        <v>26</v>
      </c>
      <c r="F24" s="117">
        <f>3075+460</f>
        <v>3535</v>
      </c>
      <c r="G24" s="117">
        <f>3228+505</f>
        <v>3733</v>
      </c>
      <c r="H24" s="117">
        <f t="shared" ref="H24:H27" si="4">G24</f>
        <v>3733</v>
      </c>
      <c r="I24" s="134"/>
      <c r="J24" s="134"/>
      <c r="K24" s="118"/>
      <c r="L24" s="111"/>
      <c r="M24" s="111"/>
      <c r="N24" s="104"/>
      <c r="O24" s="104"/>
      <c r="P24" s="104"/>
      <c r="Q24" s="104"/>
      <c r="R24" s="104"/>
    </row>
    <row r="25" spans="1:18" s="119" customFormat="1" ht="25.5">
      <c r="A25" s="129"/>
      <c r="B25" s="135"/>
      <c r="C25" s="136"/>
      <c r="D25" s="116" t="s">
        <v>112</v>
      </c>
      <c r="E25" s="102" t="s">
        <v>91</v>
      </c>
      <c r="F25" s="117">
        <f>190+23</f>
        <v>213</v>
      </c>
      <c r="G25" s="117">
        <f>199+28</f>
        <v>227</v>
      </c>
      <c r="H25" s="117">
        <f t="shared" si="4"/>
        <v>227</v>
      </c>
      <c r="I25" s="134"/>
      <c r="J25" s="134"/>
      <c r="K25" s="118"/>
      <c r="L25" s="111"/>
      <c r="M25" s="111"/>
      <c r="N25" s="104"/>
      <c r="O25" s="104"/>
      <c r="P25" s="104"/>
      <c r="Q25" s="104"/>
      <c r="R25" s="104"/>
    </row>
    <row r="26" spans="1:18" s="119" customFormat="1" ht="25.5">
      <c r="A26" s="129"/>
      <c r="B26" s="135"/>
      <c r="C26" s="136"/>
      <c r="D26" s="116" t="s">
        <v>112</v>
      </c>
      <c r="E26" s="102" t="s">
        <v>113</v>
      </c>
      <c r="F26" s="118">
        <f>1278+552</f>
        <v>1830</v>
      </c>
      <c r="G26" s="118">
        <f>1338+672</f>
        <v>2010</v>
      </c>
      <c r="H26" s="118">
        <f t="shared" si="4"/>
        <v>2010</v>
      </c>
      <c r="I26" s="134"/>
      <c r="J26" s="134"/>
      <c r="K26" s="118"/>
      <c r="L26" s="111"/>
      <c r="M26" s="111"/>
      <c r="N26" s="104"/>
      <c r="O26" s="104"/>
      <c r="P26" s="104"/>
      <c r="Q26" s="104"/>
      <c r="R26" s="104"/>
    </row>
    <row r="27" spans="1:18" s="119" customFormat="1" ht="25.5">
      <c r="A27" s="129"/>
      <c r="B27" s="135"/>
      <c r="C27" s="137"/>
      <c r="D27" s="116" t="s">
        <v>112</v>
      </c>
      <c r="E27" s="102" t="s">
        <v>114</v>
      </c>
      <c r="F27" s="118">
        <f>330+2208</f>
        <v>2538</v>
      </c>
      <c r="G27" s="118">
        <f>345+2688</f>
        <v>3033</v>
      </c>
      <c r="H27" s="118">
        <f t="shared" si="4"/>
        <v>3033</v>
      </c>
      <c r="I27" s="134"/>
      <c r="J27" s="134"/>
      <c r="K27" s="118"/>
      <c r="L27" s="111"/>
      <c r="M27" s="111"/>
      <c r="N27" s="104"/>
      <c r="O27" s="104"/>
      <c r="P27" s="104"/>
      <c r="Q27" s="104"/>
      <c r="R27" s="104"/>
    </row>
    <row r="28" spans="1:18" s="119" customFormat="1" ht="120.75" customHeight="1">
      <c r="A28" s="120"/>
      <c r="B28" s="132"/>
      <c r="C28" s="116" t="s">
        <v>115</v>
      </c>
      <c r="D28" s="116" t="s">
        <v>102</v>
      </c>
      <c r="E28" s="102" t="s">
        <v>77</v>
      </c>
      <c r="F28" s="118">
        <v>31940.6</v>
      </c>
      <c r="G28" s="118">
        <v>35859.9</v>
      </c>
      <c r="H28" s="118">
        <f>G28</f>
        <v>35859.9</v>
      </c>
      <c r="I28" s="118">
        <f>H28-F28</f>
        <v>3919.3000000000029</v>
      </c>
      <c r="J28" s="118">
        <f>I28/F28*100</f>
        <v>12.270589782283373</v>
      </c>
      <c r="K28" s="138" t="s">
        <v>116</v>
      </c>
      <c r="L28" s="111"/>
      <c r="M28" s="111"/>
      <c r="N28" s="104"/>
      <c r="O28" s="104"/>
      <c r="P28" s="104"/>
      <c r="Q28" s="104"/>
      <c r="R28" s="104"/>
    </row>
    <row r="29" spans="1:18" s="119" customFormat="1" ht="81" customHeight="1">
      <c r="A29" s="114"/>
      <c r="B29" s="131" t="s">
        <v>117</v>
      </c>
      <c r="C29" s="133" t="s">
        <v>118</v>
      </c>
      <c r="D29" s="116" t="s">
        <v>110</v>
      </c>
      <c r="E29" s="102" t="s">
        <v>26</v>
      </c>
      <c r="F29" s="117">
        <v>352200</v>
      </c>
      <c r="G29" s="117">
        <v>352200</v>
      </c>
      <c r="H29" s="117">
        <v>352200</v>
      </c>
      <c r="I29" s="134"/>
      <c r="J29" s="134"/>
      <c r="K29" s="118"/>
      <c r="L29" s="111"/>
      <c r="M29" s="111"/>
      <c r="N29" s="104"/>
      <c r="O29" s="104"/>
      <c r="P29" s="104"/>
      <c r="Q29" s="104"/>
      <c r="R29" s="104"/>
    </row>
    <row r="30" spans="1:18" s="119" customFormat="1" ht="25.5" customHeight="1">
      <c r="A30" s="129"/>
      <c r="B30" s="135"/>
      <c r="C30" s="136"/>
      <c r="D30" s="116" t="s">
        <v>111</v>
      </c>
      <c r="E30" s="102" t="s">
        <v>26</v>
      </c>
      <c r="F30" s="117">
        <f>162+12161+216+84+1495</f>
        <v>14118</v>
      </c>
      <c r="G30" s="117">
        <f>162+13000+216+286+1495</f>
        <v>15159</v>
      </c>
      <c r="H30" s="118">
        <f>162+13000+216+286+1495</f>
        <v>15159</v>
      </c>
      <c r="I30" s="134"/>
      <c r="J30" s="134"/>
      <c r="K30" s="118"/>
      <c r="L30" s="111"/>
      <c r="M30" s="111"/>
      <c r="N30" s="104"/>
      <c r="O30" s="104"/>
      <c r="P30" s="104"/>
      <c r="Q30" s="104"/>
      <c r="R30" s="104"/>
    </row>
    <row r="31" spans="1:18" s="119" customFormat="1" ht="25.5">
      <c r="A31" s="129"/>
      <c r="B31" s="135"/>
      <c r="C31" s="136"/>
      <c r="D31" s="116" t="s">
        <v>112</v>
      </c>
      <c r="E31" s="102" t="s">
        <v>91</v>
      </c>
      <c r="F31" s="117">
        <f>131+398+21+15+49</f>
        <v>614</v>
      </c>
      <c r="G31" s="117">
        <f>131+450+21+18+49</f>
        <v>669</v>
      </c>
      <c r="H31" s="117">
        <f>131+450+21+18+49</f>
        <v>669</v>
      </c>
      <c r="I31" s="134"/>
      <c r="J31" s="134"/>
      <c r="K31" s="118"/>
      <c r="L31" s="111"/>
      <c r="M31" s="111"/>
      <c r="N31" s="104"/>
      <c r="O31" s="104"/>
      <c r="P31" s="104"/>
      <c r="Q31" s="104"/>
      <c r="R31" s="104"/>
    </row>
    <row r="32" spans="1:18" s="119" customFormat="1" ht="25.5">
      <c r="A32" s="129"/>
      <c r="B32" s="135"/>
      <c r="C32" s="136"/>
      <c r="D32" s="116" t="s">
        <v>112</v>
      </c>
      <c r="E32" s="102" t="s">
        <v>113</v>
      </c>
      <c r="F32" s="118">
        <f>196.5+15087.7+215.9+84+1647</f>
        <v>17231.099999999999</v>
      </c>
      <c r="G32" s="118">
        <f>196.5+15600+215.9+286+1647</f>
        <v>17945.400000000001</v>
      </c>
      <c r="H32" s="118">
        <f>G32</f>
        <v>17945.400000000001</v>
      </c>
      <c r="I32" s="134"/>
      <c r="J32" s="134"/>
      <c r="K32" s="118"/>
      <c r="L32" s="111"/>
      <c r="M32" s="111"/>
      <c r="N32" s="104"/>
      <c r="O32" s="104"/>
      <c r="P32" s="104"/>
      <c r="Q32" s="104"/>
      <c r="R32" s="104"/>
    </row>
    <row r="33" spans="1:18" s="119" customFormat="1" ht="25.5">
      <c r="A33" s="129"/>
      <c r="B33" s="135"/>
      <c r="C33" s="137"/>
      <c r="D33" s="116" t="s">
        <v>112</v>
      </c>
      <c r="E33" s="102" t="s">
        <v>114</v>
      </c>
      <c r="F33" s="118">
        <f>196.5+698+31.5+15+167</f>
        <v>1108</v>
      </c>
      <c r="G33" s="118">
        <f>196.5+800+31.5+18+167</f>
        <v>1213</v>
      </c>
      <c r="H33" s="118">
        <f>G33</f>
        <v>1213</v>
      </c>
      <c r="I33" s="134"/>
      <c r="J33" s="134"/>
      <c r="K33" s="118"/>
      <c r="L33" s="111"/>
      <c r="M33" s="111"/>
      <c r="N33" s="104"/>
      <c r="O33" s="104"/>
      <c r="P33" s="104"/>
      <c r="Q33" s="104"/>
      <c r="R33" s="104"/>
    </row>
    <row r="34" spans="1:18" s="119" customFormat="1" ht="51">
      <c r="A34" s="120"/>
      <c r="B34" s="132"/>
      <c r="C34" s="116" t="s">
        <v>119</v>
      </c>
      <c r="D34" s="116" t="s">
        <v>102</v>
      </c>
      <c r="E34" s="102" t="s">
        <v>77</v>
      </c>
      <c r="F34" s="118">
        <f>21102</f>
        <v>21102</v>
      </c>
      <c r="G34" s="118">
        <v>25784.400000000001</v>
      </c>
      <c r="H34" s="118">
        <f>G34</f>
        <v>25784.400000000001</v>
      </c>
      <c r="I34" s="118">
        <f>H34-F34</f>
        <v>4682.4000000000015</v>
      </c>
      <c r="J34" s="118">
        <f>I34/F34*100</f>
        <v>22.189365936878026</v>
      </c>
      <c r="K34" s="138"/>
      <c r="L34" s="111"/>
      <c r="M34" s="111"/>
      <c r="N34" s="104"/>
      <c r="O34" s="104"/>
      <c r="P34" s="104"/>
      <c r="Q34" s="104"/>
      <c r="R34" s="104"/>
    </row>
    <row r="35" spans="1:18" s="119" customFormat="1" ht="71.25" customHeight="1">
      <c r="A35" s="114" t="s">
        <v>120</v>
      </c>
      <c r="B35" s="139" t="s">
        <v>121</v>
      </c>
      <c r="C35" s="140" t="s">
        <v>122</v>
      </c>
      <c r="D35" s="141" t="s">
        <v>123</v>
      </c>
      <c r="E35" s="142" t="s">
        <v>91</v>
      </c>
      <c r="F35" s="143">
        <v>8</v>
      </c>
      <c r="G35" s="143">
        <v>8</v>
      </c>
      <c r="H35" s="143">
        <v>9</v>
      </c>
      <c r="I35" s="134"/>
      <c r="J35" s="134"/>
      <c r="K35" s="134"/>
      <c r="L35" s="111"/>
      <c r="M35" s="111"/>
      <c r="N35" s="104"/>
      <c r="O35" s="104"/>
      <c r="P35" s="104"/>
      <c r="Q35" s="104"/>
      <c r="R35" s="104"/>
    </row>
    <row r="36" spans="1:18" s="119" customFormat="1" ht="60.75" customHeight="1">
      <c r="A36" s="120"/>
      <c r="B36" s="144"/>
      <c r="C36" s="141" t="s">
        <v>119</v>
      </c>
      <c r="D36" s="141" t="s">
        <v>102</v>
      </c>
      <c r="E36" s="142" t="s">
        <v>77</v>
      </c>
      <c r="F36" s="134">
        <v>580</v>
      </c>
      <c r="G36" s="134">
        <v>580</v>
      </c>
      <c r="H36" s="134">
        <v>580</v>
      </c>
      <c r="I36" s="134">
        <f>H36-F36</f>
        <v>0</v>
      </c>
      <c r="J36" s="134">
        <f>I36/F36*100</f>
        <v>0</v>
      </c>
      <c r="K36" s="134"/>
      <c r="L36" s="111"/>
      <c r="M36" s="111"/>
      <c r="N36" s="104"/>
      <c r="O36" s="104"/>
      <c r="P36" s="104"/>
      <c r="Q36" s="104"/>
      <c r="R36" s="104"/>
    </row>
    <row r="37" spans="1:18" s="119" customFormat="1" ht="74.25" customHeight="1">
      <c r="A37" s="114" t="s">
        <v>124</v>
      </c>
      <c r="B37" s="131" t="s">
        <v>125</v>
      </c>
      <c r="C37" s="133" t="s">
        <v>126</v>
      </c>
      <c r="D37" s="116" t="s">
        <v>127</v>
      </c>
      <c r="E37" s="102" t="s">
        <v>91</v>
      </c>
      <c r="F37" s="117">
        <v>29</v>
      </c>
      <c r="G37" s="117">
        <v>29</v>
      </c>
      <c r="H37" s="117">
        <f>G37</f>
        <v>29</v>
      </c>
      <c r="I37" s="118"/>
      <c r="J37" s="118"/>
      <c r="K37" s="118"/>
      <c r="L37" s="111"/>
      <c r="M37" s="111"/>
      <c r="N37" s="104"/>
      <c r="O37" s="104"/>
      <c r="P37" s="104"/>
      <c r="Q37" s="104"/>
      <c r="R37" s="104"/>
    </row>
    <row r="38" spans="1:18" s="119" customFormat="1" ht="25.5" customHeight="1">
      <c r="A38" s="129"/>
      <c r="B38" s="135"/>
      <c r="C38" s="137"/>
      <c r="D38" s="116" t="s">
        <v>128</v>
      </c>
      <c r="E38" s="102" t="s">
        <v>26</v>
      </c>
      <c r="F38" s="117">
        <v>1237</v>
      </c>
      <c r="G38" s="117">
        <v>1298</v>
      </c>
      <c r="H38" s="117">
        <f>G38</f>
        <v>1298</v>
      </c>
      <c r="I38" s="118"/>
      <c r="J38" s="118"/>
      <c r="K38" s="118"/>
      <c r="L38" s="111"/>
      <c r="M38" s="111"/>
      <c r="N38" s="104"/>
      <c r="O38" s="104"/>
      <c r="P38" s="104"/>
      <c r="Q38" s="104"/>
      <c r="R38" s="104"/>
    </row>
    <row r="39" spans="1:18" s="119" customFormat="1" ht="105.75" customHeight="1">
      <c r="A39" s="120"/>
      <c r="B39" s="132"/>
      <c r="C39" s="116" t="s">
        <v>115</v>
      </c>
      <c r="D39" s="116" t="s">
        <v>102</v>
      </c>
      <c r="E39" s="102" t="s">
        <v>77</v>
      </c>
      <c r="F39" s="118">
        <v>30688</v>
      </c>
      <c r="G39" s="118">
        <v>34453.599999999999</v>
      </c>
      <c r="H39" s="118">
        <f>G39</f>
        <v>34453.599999999999</v>
      </c>
      <c r="I39" s="118">
        <f>H39-F39</f>
        <v>3765.5999999999985</v>
      </c>
      <c r="J39" s="118">
        <f>I39/F39*100</f>
        <v>12.270594369134511</v>
      </c>
      <c r="K39" s="138" t="s">
        <v>116</v>
      </c>
      <c r="L39" s="111"/>
      <c r="M39" s="111"/>
      <c r="N39" s="104"/>
      <c r="O39" s="104"/>
      <c r="P39" s="104"/>
      <c r="Q39" s="104"/>
      <c r="R39" s="104"/>
    </row>
    <row r="40" spans="1:18" s="119" customFormat="1" ht="66.75" customHeight="1">
      <c r="A40" s="145"/>
      <c r="B40" s="131" t="s">
        <v>129</v>
      </c>
      <c r="C40" s="133" t="s">
        <v>126</v>
      </c>
      <c r="D40" s="116" t="s">
        <v>127</v>
      </c>
      <c r="E40" s="102" t="s">
        <v>91</v>
      </c>
      <c r="F40" s="117">
        <v>41</v>
      </c>
      <c r="G40" s="117">
        <v>40</v>
      </c>
      <c r="H40" s="117">
        <v>40</v>
      </c>
      <c r="I40" s="118"/>
      <c r="J40" s="118"/>
      <c r="K40" s="118"/>
      <c r="L40" s="111"/>
      <c r="M40" s="111"/>
      <c r="N40" s="104"/>
      <c r="O40" s="104"/>
      <c r="P40" s="104"/>
      <c r="Q40" s="104"/>
      <c r="R40" s="104"/>
    </row>
    <row r="41" spans="1:18" s="119" customFormat="1" ht="21" customHeight="1">
      <c r="A41" s="145"/>
      <c r="B41" s="135"/>
      <c r="C41" s="137"/>
      <c r="D41" s="116" t="s">
        <v>128</v>
      </c>
      <c r="E41" s="102" t="s">
        <v>26</v>
      </c>
      <c r="F41" s="117">
        <v>723</v>
      </c>
      <c r="G41" s="117">
        <v>692</v>
      </c>
      <c r="H41" s="117">
        <v>692</v>
      </c>
      <c r="I41" s="118"/>
      <c r="J41" s="118"/>
      <c r="K41" s="118"/>
      <c r="L41" s="111"/>
      <c r="M41" s="111"/>
      <c r="N41" s="104"/>
      <c r="O41" s="104"/>
      <c r="P41" s="104"/>
      <c r="Q41" s="104"/>
      <c r="R41" s="104"/>
    </row>
    <row r="42" spans="1:18" s="119" customFormat="1" ht="51">
      <c r="A42" s="145"/>
      <c r="B42" s="132"/>
      <c r="C42" s="116" t="s">
        <v>119</v>
      </c>
      <c r="D42" s="116" t="s">
        <v>102</v>
      </c>
      <c r="E42" s="102" t="s">
        <v>77</v>
      </c>
      <c r="F42" s="118">
        <v>20274.5</v>
      </c>
      <c r="G42" s="118">
        <v>24773.3</v>
      </c>
      <c r="H42" s="118">
        <f>G42</f>
        <v>24773.3</v>
      </c>
      <c r="I42" s="118">
        <f>H42-F42</f>
        <v>4498.7999999999993</v>
      </c>
      <c r="J42" s="118">
        <f>I42/F42*100</f>
        <v>22.189449801474755</v>
      </c>
      <c r="K42" s="138"/>
      <c r="L42" s="111"/>
      <c r="M42" s="111"/>
      <c r="N42" s="104"/>
      <c r="O42" s="104"/>
      <c r="P42" s="104"/>
      <c r="Q42" s="104"/>
      <c r="R42" s="104"/>
    </row>
    <row r="43" spans="1:18" s="119" customFormat="1" ht="15">
      <c r="A43" s="145"/>
      <c r="B43" s="146" t="s">
        <v>130</v>
      </c>
      <c r="C43" s="147"/>
      <c r="D43" s="125"/>
      <c r="E43" s="126"/>
      <c r="F43" s="128">
        <f>F28+F34+F39+F42</f>
        <v>104005.1</v>
      </c>
      <c r="G43" s="128">
        <f t="shared" ref="G43:J43" si="5">G28+G34+G39+G42</f>
        <v>120871.2</v>
      </c>
      <c r="H43" s="128">
        <f t="shared" si="5"/>
        <v>120871.2</v>
      </c>
      <c r="I43" s="128">
        <f t="shared" si="5"/>
        <v>16866.100000000002</v>
      </c>
      <c r="J43" s="128">
        <f t="shared" si="5"/>
        <v>68.919999889770665</v>
      </c>
      <c r="K43" s="138"/>
      <c r="L43" s="111"/>
      <c r="M43" s="111"/>
      <c r="N43" s="104"/>
      <c r="O43" s="104"/>
      <c r="P43" s="104"/>
      <c r="Q43" s="104"/>
      <c r="R43" s="104"/>
    </row>
    <row r="44" spans="1:18" s="119" customFormat="1" ht="51" customHeight="1">
      <c r="A44" s="114" t="s">
        <v>131</v>
      </c>
      <c r="B44" s="131" t="s">
        <v>132</v>
      </c>
      <c r="C44" s="133" t="s">
        <v>133</v>
      </c>
      <c r="D44" s="116" t="s">
        <v>134</v>
      </c>
      <c r="E44" s="102" t="s">
        <v>91</v>
      </c>
      <c r="F44" s="117">
        <v>8</v>
      </c>
      <c r="G44" s="117">
        <v>8</v>
      </c>
      <c r="H44" s="117">
        <f>G44</f>
        <v>8</v>
      </c>
      <c r="I44" s="118"/>
      <c r="J44" s="118"/>
      <c r="K44" s="118"/>
      <c r="L44" s="111"/>
      <c r="M44" s="111"/>
      <c r="N44" s="104"/>
      <c r="O44" s="104"/>
      <c r="P44" s="104"/>
      <c r="Q44" s="104"/>
      <c r="R44" s="104"/>
    </row>
    <row r="45" spans="1:18" s="119" customFormat="1" ht="25.5">
      <c r="A45" s="129"/>
      <c r="B45" s="135"/>
      <c r="C45" s="136"/>
      <c r="D45" s="116" t="s">
        <v>135</v>
      </c>
      <c r="E45" s="102" t="s">
        <v>91</v>
      </c>
      <c r="F45" s="117">
        <v>248</v>
      </c>
      <c r="G45" s="117">
        <v>248</v>
      </c>
      <c r="H45" s="117">
        <f t="shared" ref="H45:H48" si="6">G45</f>
        <v>248</v>
      </c>
      <c r="I45" s="118"/>
      <c r="J45" s="118"/>
      <c r="K45" s="118"/>
      <c r="L45" s="111"/>
      <c r="M45" s="111"/>
      <c r="N45" s="104"/>
      <c r="O45" s="104"/>
      <c r="P45" s="104"/>
      <c r="Q45" s="104"/>
      <c r="R45" s="104"/>
    </row>
    <row r="46" spans="1:18" s="119" customFormat="1" ht="41.25" customHeight="1">
      <c r="A46" s="129"/>
      <c r="B46" s="135"/>
      <c r="C46" s="136"/>
      <c r="D46" s="116" t="s">
        <v>136</v>
      </c>
      <c r="E46" s="102" t="s">
        <v>91</v>
      </c>
      <c r="F46" s="117">
        <v>248</v>
      </c>
      <c r="G46" s="117">
        <v>248</v>
      </c>
      <c r="H46" s="117">
        <f t="shared" si="6"/>
        <v>248</v>
      </c>
      <c r="I46" s="118"/>
      <c r="J46" s="118"/>
      <c r="K46" s="118"/>
      <c r="L46" s="111"/>
      <c r="M46" s="111"/>
      <c r="N46" s="104"/>
      <c r="O46" s="104"/>
      <c r="P46" s="104"/>
      <c r="Q46" s="104"/>
      <c r="R46" s="104"/>
    </row>
    <row r="47" spans="1:18" s="119" customFormat="1" ht="30.75" customHeight="1">
      <c r="A47" s="129"/>
      <c r="B47" s="135"/>
      <c r="C47" s="136"/>
      <c r="D47" s="116" t="s">
        <v>137</v>
      </c>
      <c r="E47" s="102" t="s">
        <v>91</v>
      </c>
      <c r="F47" s="117">
        <v>8</v>
      </c>
      <c r="G47" s="117">
        <v>8</v>
      </c>
      <c r="H47" s="117">
        <f t="shared" si="6"/>
        <v>8</v>
      </c>
      <c r="I47" s="118"/>
      <c r="J47" s="118"/>
      <c r="K47" s="118"/>
      <c r="L47" s="111"/>
      <c r="M47" s="111"/>
      <c r="N47" s="104"/>
      <c r="O47" s="104"/>
      <c r="P47" s="104"/>
      <c r="Q47" s="104"/>
      <c r="R47" s="104"/>
    </row>
    <row r="48" spans="1:18" s="119" customFormat="1" ht="33.75" customHeight="1">
      <c r="A48" s="129"/>
      <c r="B48" s="135"/>
      <c r="C48" s="137"/>
      <c r="D48" s="116" t="s">
        <v>138</v>
      </c>
      <c r="E48" s="102" t="s">
        <v>91</v>
      </c>
      <c r="F48" s="117">
        <v>1</v>
      </c>
      <c r="G48" s="117">
        <v>1</v>
      </c>
      <c r="H48" s="117">
        <f t="shared" si="6"/>
        <v>1</v>
      </c>
      <c r="I48" s="118"/>
      <c r="J48" s="118"/>
      <c r="K48" s="118"/>
      <c r="L48" s="111"/>
      <c r="M48" s="111"/>
      <c r="N48" s="104"/>
      <c r="O48" s="104"/>
      <c r="P48" s="104"/>
      <c r="Q48" s="104"/>
      <c r="R48" s="104"/>
    </row>
    <row r="49" spans="1:18" s="119" customFormat="1" ht="76.5">
      <c r="A49" s="120"/>
      <c r="B49" s="132"/>
      <c r="C49" s="116" t="s">
        <v>139</v>
      </c>
      <c r="D49" s="116" t="s">
        <v>102</v>
      </c>
      <c r="E49" s="102" t="s">
        <v>16</v>
      </c>
      <c r="F49" s="118">
        <v>6062.9</v>
      </c>
      <c r="G49" s="118">
        <v>6908.9</v>
      </c>
      <c r="H49" s="118">
        <f>G49</f>
        <v>6908.9</v>
      </c>
      <c r="I49" s="118">
        <f>H49-F49</f>
        <v>846</v>
      </c>
      <c r="J49" s="118">
        <f>I49/F49*100</f>
        <v>13.953718517541111</v>
      </c>
      <c r="K49" s="122" t="s">
        <v>140</v>
      </c>
      <c r="L49" s="111"/>
      <c r="M49" s="111"/>
      <c r="N49" s="104"/>
      <c r="O49" s="104"/>
      <c r="P49" s="104"/>
      <c r="Q49" s="104"/>
      <c r="R49" s="104"/>
    </row>
    <row r="50" spans="1:18" s="119" customFormat="1" ht="66.75" customHeight="1">
      <c r="A50" s="114" t="s">
        <v>141</v>
      </c>
      <c r="B50" s="131" t="s">
        <v>142</v>
      </c>
      <c r="C50" s="133" t="s">
        <v>143</v>
      </c>
      <c r="D50" s="116" t="s">
        <v>144</v>
      </c>
      <c r="E50" s="102" t="s">
        <v>91</v>
      </c>
      <c r="F50" s="117">
        <v>59</v>
      </c>
      <c r="G50" s="117">
        <v>59</v>
      </c>
      <c r="H50" s="117">
        <v>59</v>
      </c>
      <c r="I50" s="118"/>
      <c r="J50" s="118"/>
      <c r="K50" s="118"/>
      <c r="L50" s="111"/>
      <c r="M50" s="111"/>
      <c r="N50" s="104"/>
      <c r="O50" s="104"/>
      <c r="P50" s="104"/>
      <c r="Q50" s="104"/>
      <c r="R50" s="104"/>
    </row>
    <row r="51" spans="1:18" s="119" customFormat="1" ht="25.5">
      <c r="A51" s="129"/>
      <c r="B51" s="135"/>
      <c r="C51" s="136"/>
      <c r="D51" s="116" t="s">
        <v>145</v>
      </c>
      <c r="E51" s="102" t="s">
        <v>91</v>
      </c>
      <c r="F51" s="117">
        <v>59</v>
      </c>
      <c r="G51" s="117">
        <v>59</v>
      </c>
      <c r="H51" s="117">
        <v>59</v>
      </c>
      <c r="I51" s="118"/>
      <c r="J51" s="118"/>
      <c r="K51" s="118"/>
      <c r="L51" s="111"/>
      <c r="M51" s="111"/>
      <c r="N51" s="104"/>
      <c r="O51" s="104"/>
      <c r="P51" s="104"/>
      <c r="Q51" s="104"/>
      <c r="R51" s="104"/>
    </row>
    <row r="52" spans="1:18" s="119" customFormat="1" ht="25.5">
      <c r="A52" s="129"/>
      <c r="B52" s="135"/>
      <c r="C52" s="136"/>
      <c r="D52" s="116" t="s">
        <v>146</v>
      </c>
      <c r="E52" s="102" t="s">
        <v>91</v>
      </c>
      <c r="F52" s="117">
        <v>1</v>
      </c>
      <c r="G52" s="117">
        <v>1</v>
      </c>
      <c r="H52" s="117">
        <v>1</v>
      </c>
      <c r="I52" s="118"/>
      <c r="J52" s="118"/>
      <c r="K52" s="118"/>
      <c r="L52" s="111"/>
      <c r="M52" s="111"/>
      <c r="N52" s="104"/>
      <c r="O52" s="104"/>
      <c r="P52" s="104"/>
      <c r="Q52" s="104"/>
      <c r="R52" s="104"/>
    </row>
    <row r="53" spans="1:18" s="119" customFormat="1" ht="15">
      <c r="A53" s="129"/>
      <c r="B53" s="135"/>
      <c r="C53" s="136"/>
      <c r="D53" s="116" t="s">
        <v>147</v>
      </c>
      <c r="E53" s="102" t="s">
        <v>91</v>
      </c>
      <c r="F53" s="117">
        <v>1</v>
      </c>
      <c r="G53" s="117">
        <v>1</v>
      </c>
      <c r="H53" s="117">
        <v>1</v>
      </c>
      <c r="I53" s="118"/>
      <c r="J53" s="118"/>
      <c r="K53" s="118"/>
      <c r="L53" s="111"/>
      <c r="M53" s="111"/>
      <c r="N53" s="104"/>
      <c r="O53" s="104"/>
      <c r="P53" s="104"/>
      <c r="Q53" s="104"/>
      <c r="R53" s="104"/>
    </row>
    <row r="54" spans="1:18" s="119" customFormat="1" ht="25.5">
      <c r="A54" s="129"/>
      <c r="B54" s="135"/>
      <c r="C54" s="137"/>
      <c r="D54" s="116" t="s">
        <v>148</v>
      </c>
      <c r="E54" s="102" t="s">
        <v>91</v>
      </c>
      <c r="F54" s="117">
        <v>59</v>
      </c>
      <c r="G54" s="117">
        <v>59</v>
      </c>
      <c r="H54" s="117">
        <v>59</v>
      </c>
      <c r="I54" s="118"/>
      <c r="J54" s="118"/>
      <c r="K54" s="118"/>
      <c r="L54" s="111"/>
      <c r="M54" s="111"/>
      <c r="N54" s="104"/>
      <c r="O54" s="104"/>
      <c r="P54" s="104"/>
      <c r="Q54" s="104"/>
      <c r="R54" s="104"/>
    </row>
    <row r="55" spans="1:18" s="119" customFormat="1" ht="80.25" customHeight="1">
      <c r="A55" s="120"/>
      <c r="B55" s="132"/>
      <c r="C55" s="116" t="s">
        <v>139</v>
      </c>
      <c r="D55" s="116" t="s">
        <v>102</v>
      </c>
      <c r="E55" s="102" t="s">
        <v>16</v>
      </c>
      <c r="F55" s="118">
        <v>6285.1</v>
      </c>
      <c r="G55" s="118">
        <v>7162.2</v>
      </c>
      <c r="H55" s="118">
        <f>G55</f>
        <v>7162.2</v>
      </c>
      <c r="I55" s="118">
        <f>H55-F55</f>
        <v>877.09999999999945</v>
      </c>
      <c r="J55" s="118">
        <f>I55/F55*100</f>
        <v>13.955227442681888</v>
      </c>
      <c r="K55" s="122" t="s">
        <v>140</v>
      </c>
      <c r="L55" s="111"/>
      <c r="M55" s="111"/>
      <c r="N55" s="104"/>
      <c r="O55" s="104"/>
      <c r="P55" s="104"/>
      <c r="Q55" s="104"/>
      <c r="R55" s="104"/>
    </row>
    <row r="56" spans="1:18" s="119" customFormat="1" ht="15">
      <c r="A56" s="123"/>
      <c r="B56" s="148" t="s">
        <v>149</v>
      </c>
      <c r="C56" s="149"/>
      <c r="D56" s="149"/>
      <c r="E56" s="149"/>
      <c r="F56" s="150">
        <f>F49+F55</f>
        <v>12348</v>
      </c>
      <c r="G56" s="150">
        <f t="shared" ref="G56:J56" si="7">G49+G55</f>
        <v>14071.099999999999</v>
      </c>
      <c r="H56" s="150">
        <f t="shared" si="7"/>
        <v>14071.099999999999</v>
      </c>
      <c r="I56" s="150">
        <f t="shared" si="7"/>
        <v>1723.0999999999995</v>
      </c>
      <c r="J56" s="150">
        <f t="shared" si="7"/>
        <v>27.908945960223001</v>
      </c>
      <c r="K56" s="149"/>
      <c r="L56" s="111"/>
      <c r="M56" s="111"/>
      <c r="N56" s="104"/>
      <c r="O56" s="104"/>
      <c r="P56" s="104"/>
      <c r="Q56" s="104"/>
      <c r="R56" s="104"/>
    </row>
    <row r="57" spans="1:18" s="119" customFormat="1" ht="15">
      <c r="A57" s="107"/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11"/>
      <c r="M57" s="111"/>
      <c r="N57" s="104"/>
      <c r="O57" s="104"/>
      <c r="P57" s="104"/>
      <c r="Q57" s="104"/>
      <c r="R57" s="104"/>
    </row>
    <row r="58" spans="1:18" s="119" customFormat="1" ht="15">
      <c r="A58" s="107"/>
      <c r="B58" s="107" t="s">
        <v>17</v>
      </c>
      <c r="C58" s="107"/>
      <c r="D58" s="107"/>
      <c r="E58" s="107"/>
      <c r="F58" s="151">
        <f>F13+F22+F43+F56</f>
        <v>200534.3</v>
      </c>
      <c r="G58" s="151">
        <f t="shared" ref="G58:H58" si="8">G13+G22+G43+G56</f>
        <v>229341.19999999998</v>
      </c>
      <c r="H58" s="151">
        <f t="shared" si="8"/>
        <v>229341.19999999998</v>
      </c>
      <c r="I58" s="152">
        <f>H58-F58</f>
        <v>28806.899999999994</v>
      </c>
      <c r="J58" s="152">
        <f>I58/F58*100</f>
        <v>14.365073705595499</v>
      </c>
      <c r="K58" s="107"/>
      <c r="L58" s="111"/>
      <c r="M58" s="111"/>
      <c r="N58" s="104"/>
      <c r="O58" s="104"/>
      <c r="P58" s="104"/>
      <c r="Q58" s="104"/>
      <c r="R58" s="104"/>
    </row>
    <row r="59" spans="1:18" ht="30">
      <c r="A59" s="107"/>
      <c r="B59" s="153" t="s">
        <v>18</v>
      </c>
      <c r="C59" s="154" t="s">
        <v>150</v>
      </c>
      <c r="D59" s="154" t="s">
        <v>150</v>
      </c>
      <c r="E59" s="154" t="s">
        <v>150</v>
      </c>
      <c r="F59" s="154" t="s">
        <v>150</v>
      </c>
      <c r="G59" s="154" t="s">
        <v>150</v>
      </c>
      <c r="H59" s="154" t="s">
        <v>150</v>
      </c>
      <c r="I59" s="154" t="s">
        <v>150</v>
      </c>
      <c r="J59" s="154" t="s">
        <v>150</v>
      </c>
      <c r="K59" s="154" t="s">
        <v>150</v>
      </c>
      <c r="L59" s="111"/>
      <c r="M59" s="111"/>
      <c r="N59" s="104"/>
      <c r="O59" s="104"/>
      <c r="P59" s="104"/>
      <c r="Q59" s="104"/>
      <c r="R59" s="104"/>
    </row>
    <row r="60" spans="1:18">
      <c r="A60" s="104"/>
      <c r="B60" s="104"/>
      <c r="C60" s="104"/>
      <c r="D60" s="104"/>
      <c r="E60" s="104"/>
      <c r="F60" s="155"/>
      <c r="G60" s="155"/>
      <c r="H60" s="155"/>
      <c r="I60" s="104"/>
      <c r="J60" s="104"/>
      <c r="K60" s="104"/>
      <c r="L60" s="111"/>
      <c r="M60" s="111"/>
      <c r="N60" s="104"/>
      <c r="O60" s="104"/>
      <c r="P60" s="104"/>
      <c r="Q60" s="104"/>
      <c r="R60" s="104"/>
    </row>
    <row r="61" spans="1:18" ht="14.25" customHeight="1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</row>
  </sheetData>
  <mergeCells count="44">
    <mergeCell ref="A44:A49"/>
    <mergeCell ref="B44:B49"/>
    <mergeCell ref="C44:C48"/>
    <mergeCell ref="A50:A55"/>
    <mergeCell ref="B50:B55"/>
    <mergeCell ref="C50:C54"/>
    <mergeCell ref="A35:A36"/>
    <mergeCell ref="B35:B36"/>
    <mergeCell ref="A37:A39"/>
    <mergeCell ref="B37:B39"/>
    <mergeCell ref="C37:C38"/>
    <mergeCell ref="B40:B42"/>
    <mergeCell ref="C40:C41"/>
    <mergeCell ref="A20:A21"/>
    <mergeCell ref="B20:B21"/>
    <mergeCell ref="A23:A28"/>
    <mergeCell ref="B23:B28"/>
    <mergeCell ref="C23:C27"/>
    <mergeCell ref="A29:A34"/>
    <mergeCell ref="B29:B34"/>
    <mergeCell ref="C29:C33"/>
    <mergeCell ref="A11:A12"/>
    <mergeCell ref="B11:B12"/>
    <mergeCell ref="A14:A17"/>
    <mergeCell ref="B14:B17"/>
    <mergeCell ref="A18:A19"/>
    <mergeCell ref="B18:B19"/>
    <mergeCell ref="L3:M3"/>
    <mergeCell ref="C5:E5"/>
    <mergeCell ref="C6:K6"/>
    <mergeCell ref="A7:A8"/>
    <mergeCell ref="B7:B8"/>
    <mergeCell ref="A9:A10"/>
    <mergeCell ref="B9:B10"/>
    <mergeCell ref="A2:K2"/>
    <mergeCell ref="A3:A4"/>
    <mergeCell ref="B3:B4"/>
    <mergeCell ref="C3:C4"/>
    <mergeCell ref="D3:D4"/>
    <mergeCell ref="E3:E4"/>
    <mergeCell ref="F3:F4"/>
    <mergeCell ref="G3:G4"/>
    <mergeCell ref="H3:H4"/>
    <mergeCell ref="I3:J3"/>
  </mergeCells>
  <pageMargins left="0.19685039370078741" right="0.19685039370078741" top="0.59055118110236227" bottom="0.19685039370078741" header="0" footer="0"/>
  <pageSetup paperSize="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R46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M7" sqref="M7"/>
    </sheetView>
  </sheetViews>
  <sheetFormatPr defaultRowHeight="15.75"/>
  <cols>
    <col min="1" max="1" width="5.875" style="5" customWidth="1"/>
    <col min="2" max="2" width="22.625" customWidth="1"/>
    <col min="3" max="3" width="22.375" customWidth="1"/>
    <col min="4" max="4" width="22.25" customWidth="1"/>
    <col min="5" max="5" width="10.375" customWidth="1"/>
    <col min="6" max="6" width="15.625" customWidth="1"/>
    <col min="7" max="7" width="12.25" customWidth="1"/>
    <col min="8" max="8" width="12.75" customWidth="1"/>
    <col min="9" max="9" width="13.125" customWidth="1"/>
    <col min="11" max="11" width="13.75" customWidth="1"/>
    <col min="14" max="15" width="10.375" hidden="1" customWidth="1"/>
    <col min="16" max="19" width="0" hidden="1" customWidth="1"/>
  </cols>
  <sheetData>
    <row r="1" spans="1:18">
      <c r="F1" s="2"/>
      <c r="K1" s="95"/>
    </row>
    <row r="2" spans="1:18" ht="30.75" customHeight="1">
      <c r="A2" s="159" t="s">
        <v>1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8">
      <c r="D3" s="3"/>
    </row>
    <row r="4" spans="1:18" s="4" customFormat="1" ht="46.5" customHeight="1">
      <c r="A4" s="160" t="s">
        <v>2</v>
      </c>
      <c r="B4" s="160" t="s">
        <v>3</v>
      </c>
      <c r="C4" s="161" t="s">
        <v>4</v>
      </c>
      <c r="D4" s="160" t="s">
        <v>5</v>
      </c>
      <c r="E4" s="160" t="s">
        <v>6</v>
      </c>
      <c r="F4" s="160" t="s">
        <v>8</v>
      </c>
      <c r="G4" s="160" t="s">
        <v>9</v>
      </c>
      <c r="H4" s="160" t="s">
        <v>7</v>
      </c>
      <c r="I4" s="162" t="s">
        <v>65</v>
      </c>
      <c r="J4" s="162"/>
      <c r="K4" s="162" t="s">
        <v>66</v>
      </c>
    </row>
    <row r="5" spans="1:18" ht="21" customHeight="1">
      <c r="A5" s="160"/>
      <c r="B5" s="160"/>
      <c r="C5" s="161"/>
      <c r="D5" s="160"/>
      <c r="E5" s="160"/>
      <c r="F5" s="160"/>
      <c r="G5" s="160"/>
      <c r="H5" s="160"/>
      <c r="I5" s="163" t="s">
        <v>152</v>
      </c>
      <c r="J5" s="163" t="s">
        <v>67</v>
      </c>
      <c r="K5" s="162"/>
    </row>
    <row r="6" spans="1:18">
      <c r="A6" s="189" t="s">
        <v>153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</row>
    <row r="7" spans="1:18">
      <c r="A7" s="6">
        <v>1</v>
      </c>
      <c r="B7" s="7" t="s">
        <v>11</v>
      </c>
      <c r="C7" s="7"/>
      <c r="D7" s="7"/>
      <c r="E7" s="7"/>
      <c r="F7" s="7"/>
      <c r="G7" s="7"/>
      <c r="H7" s="7"/>
      <c r="I7" s="7"/>
      <c r="J7" s="7"/>
      <c r="K7" s="7"/>
    </row>
    <row r="8" spans="1:18" ht="51.75">
      <c r="A8" s="13" t="s">
        <v>12</v>
      </c>
      <c r="B8" s="14" t="s">
        <v>154</v>
      </c>
      <c r="C8" s="164" t="s">
        <v>155</v>
      </c>
      <c r="D8" s="165" t="s">
        <v>156</v>
      </c>
      <c r="E8" s="8" t="s">
        <v>26</v>
      </c>
      <c r="F8" s="166">
        <v>13112</v>
      </c>
      <c r="G8" s="166">
        <v>13112</v>
      </c>
      <c r="H8" s="166">
        <v>13014</v>
      </c>
      <c r="I8" s="166">
        <v>-98</v>
      </c>
      <c r="J8" s="167">
        <v>99.252593044539353</v>
      </c>
      <c r="K8" s="168"/>
      <c r="N8" t="s">
        <v>157</v>
      </c>
      <c r="O8" t="s">
        <v>158</v>
      </c>
    </row>
    <row r="9" spans="1:18" ht="94.5">
      <c r="A9" s="13"/>
      <c r="B9" s="14"/>
      <c r="C9" s="9" t="s">
        <v>159</v>
      </c>
      <c r="D9" s="169" t="s">
        <v>15</v>
      </c>
      <c r="E9" s="8" t="s">
        <v>16</v>
      </c>
      <c r="F9" s="170">
        <v>400751.1</v>
      </c>
      <c r="G9" s="170">
        <v>441865.83</v>
      </c>
      <c r="H9" s="170">
        <v>440635.59</v>
      </c>
      <c r="I9" s="170">
        <v>39884.490000000049</v>
      </c>
      <c r="J9" s="167">
        <v>109.95243431646227</v>
      </c>
      <c r="K9" s="171" t="s">
        <v>160</v>
      </c>
      <c r="N9" s="172">
        <f>G9+G11</f>
        <v>727191.5</v>
      </c>
      <c r="O9" s="172">
        <v>727191.5</v>
      </c>
      <c r="P9" s="172"/>
      <c r="Q9" s="172">
        <f>O9-N9</f>
        <v>0</v>
      </c>
      <c r="R9" s="172"/>
    </row>
    <row r="10" spans="1:18" ht="25.5">
      <c r="A10" s="13" t="s">
        <v>13</v>
      </c>
      <c r="B10" s="14" t="s">
        <v>161</v>
      </c>
      <c r="C10" s="173" t="s">
        <v>162</v>
      </c>
      <c r="D10" s="165" t="s">
        <v>156</v>
      </c>
      <c r="E10" s="8" t="s">
        <v>26</v>
      </c>
      <c r="F10" s="166">
        <v>13112</v>
      </c>
      <c r="G10" s="166">
        <v>13112</v>
      </c>
      <c r="H10" s="166">
        <v>13014</v>
      </c>
      <c r="I10" s="166">
        <v>-98</v>
      </c>
      <c r="J10" s="167">
        <v>99.252593044539353</v>
      </c>
      <c r="K10" s="168"/>
      <c r="N10" s="172"/>
      <c r="O10" s="172"/>
      <c r="P10" s="172"/>
      <c r="Q10" s="172"/>
      <c r="R10" s="172"/>
    </row>
    <row r="11" spans="1:18" ht="135" customHeight="1">
      <c r="A11" s="13"/>
      <c r="B11" s="14"/>
      <c r="C11" s="9" t="s">
        <v>163</v>
      </c>
      <c r="D11" s="169" t="s">
        <v>15</v>
      </c>
      <c r="E11" s="8" t="s">
        <v>16</v>
      </c>
      <c r="F11" s="170">
        <v>314524.7</v>
      </c>
      <c r="G11" s="170">
        <v>285325.67</v>
      </c>
      <c r="H11" s="170">
        <v>284539.17</v>
      </c>
      <c r="I11" s="170">
        <v>-29985.530000000028</v>
      </c>
      <c r="J11" s="167">
        <v>90.466398982337466</v>
      </c>
      <c r="K11" s="171" t="s">
        <v>164</v>
      </c>
      <c r="N11" s="172">
        <f>H9+H11</f>
        <v>725174.76</v>
      </c>
      <c r="O11" s="172"/>
      <c r="P11" s="172"/>
      <c r="Q11" s="172"/>
      <c r="R11" s="172"/>
    </row>
    <row r="12" spans="1:18" ht="39">
      <c r="A12" s="13" t="s">
        <v>30</v>
      </c>
      <c r="B12" s="14" t="s">
        <v>165</v>
      </c>
      <c r="C12" s="174" t="s">
        <v>166</v>
      </c>
      <c r="D12" s="165" t="s">
        <v>156</v>
      </c>
      <c r="E12" s="8" t="s">
        <v>26</v>
      </c>
      <c r="F12" s="166">
        <v>11028</v>
      </c>
      <c r="G12" s="166">
        <v>11028</v>
      </c>
      <c r="H12" s="166">
        <v>11121</v>
      </c>
      <c r="I12" s="166">
        <v>93</v>
      </c>
      <c r="J12" s="167">
        <v>100.84330794341676</v>
      </c>
      <c r="K12" s="168"/>
      <c r="N12" s="172"/>
      <c r="O12" s="172"/>
      <c r="P12" s="172"/>
      <c r="Q12" s="172"/>
      <c r="R12" s="172"/>
    </row>
    <row r="13" spans="1:18" ht="94.5">
      <c r="A13" s="13"/>
      <c r="B13" s="14"/>
      <c r="C13" s="9" t="s">
        <v>167</v>
      </c>
      <c r="D13" s="169" t="s">
        <v>15</v>
      </c>
      <c r="E13" s="8" t="s">
        <v>16</v>
      </c>
      <c r="F13" s="170">
        <v>382817.07226687134</v>
      </c>
      <c r="G13" s="170">
        <v>392546.34</v>
      </c>
      <c r="H13" s="170">
        <v>392306.34</v>
      </c>
      <c r="I13" s="170">
        <v>9489.2677331286832</v>
      </c>
      <c r="J13" s="167">
        <v>102.47879951563745</v>
      </c>
      <c r="K13" s="7"/>
      <c r="N13" s="172">
        <f>G13+G15+G17</f>
        <v>893047.60000000009</v>
      </c>
      <c r="O13" s="172">
        <v>893047.6</v>
      </c>
      <c r="P13" s="172"/>
      <c r="Q13" s="172">
        <f>O13-N13</f>
        <v>0</v>
      </c>
      <c r="R13" s="172"/>
    </row>
    <row r="14" spans="1:18" ht="63">
      <c r="A14" s="13" t="s">
        <v>87</v>
      </c>
      <c r="B14" s="9" t="s">
        <v>168</v>
      </c>
      <c r="C14" s="174" t="s">
        <v>169</v>
      </c>
      <c r="D14" s="165" t="s">
        <v>156</v>
      </c>
      <c r="E14" s="8" t="s">
        <v>26</v>
      </c>
      <c r="F14" s="166">
        <v>11923</v>
      </c>
      <c r="G14" s="166">
        <v>11923</v>
      </c>
      <c r="H14" s="166">
        <v>12033</v>
      </c>
      <c r="I14" s="166">
        <v>110</v>
      </c>
      <c r="J14" s="167">
        <v>100.92258659733288</v>
      </c>
      <c r="K14" s="168"/>
      <c r="N14" s="172"/>
      <c r="O14" s="172"/>
      <c r="P14" s="172"/>
      <c r="Q14" s="172"/>
      <c r="R14" s="172"/>
    </row>
    <row r="15" spans="1:18" ht="94.5">
      <c r="A15" s="13"/>
      <c r="B15" s="9"/>
      <c r="C15" s="9" t="s">
        <v>167</v>
      </c>
      <c r="D15" s="169" t="s">
        <v>15</v>
      </c>
      <c r="E15" s="8" t="s">
        <v>16</v>
      </c>
      <c r="F15" s="170">
        <v>416276.68857944635</v>
      </c>
      <c r="G15" s="170">
        <v>426856.33</v>
      </c>
      <c r="H15" s="170">
        <v>426616.33</v>
      </c>
      <c r="I15" s="170">
        <v>10339.641420553671</v>
      </c>
      <c r="J15" s="167">
        <v>102.48383868331372</v>
      </c>
      <c r="K15" s="7"/>
      <c r="N15" s="172">
        <f>G13/N13%</f>
        <v>43.955813777451503</v>
      </c>
      <c r="O15" s="172"/>
      <c r="P15" s="172"/>
      <c r="Q15" s="172"/>
      <c r="R15" s="172"/>
    </row>
    <row r="16" spans="1:18" ht="39">
      <c r="A16" s="13" t="s">
        <v>98</v>
      </c>
      <c r="B16" s="14" t="s">
        <v>170</v>
      </c>
      <c r="C16" s="174" t="s">
        <v>171</v>
      </c>
      <c r="D16" s="165" t="s">
        <v>156</v>
      </c>
      <c r="E16" s="8" t="s">
        <v>26</v>
      </c>
      <c r="F16" s="166">
        <v>2051</v>
      </c>
      <c r="G16" s="166">
        <v>2051</v>
      </c>
      <c r="H16" s="166">
        <v>2063</v>
      </c>
      <c r="I16" s="166">
        <v>12</v>
      </c>
      <c r="J16" s="167">
        <v>100.58508044856167</v>
      </c>
      <c r="K16" s="168"/>
      <c r="N16" s="172">
        <f>G15/N13%</f>
        <v>47.797713134215911</v>
      </c>
      <c r="O16" s="172"/>
      <c r="P16" s="172"/>
      <c r="Q16" s="172"/>
      <c r="R16" s="172"/>
    </row>
    <row r="17" spans="1:18" ht="94.5">
      <c r="A17" s="13"/>
      <c r="B17" s="14"/>
      <c r="C17" s="9" t="s">
        <v>167</v>
      </c>
      <c r="D17" s="169" t="s">
        <v>15</v>
      </c>
      <c r="E17" s="8" t="s">
        <v>16</v>
      </c>
      <c r="F17" s="170">
        <v>71819.639153682278</v>
      </c>
      <c r="G17" s="170">
        <v>73644.929999999993</v>
      </c>
      <c r="H17" s="170">
        <v>73404.95</v>
      </c>
      <c r="I17" s="170">
        <v>1585.3108463177196</v>
      </c>
      <c r="J17" s="167">
        <v>102.20735005772642</v>
      </c>
      <c r="K17" s="7"/>
      <c r="N17" s="172">
        <f>G17/N13%</f>
        <v>8.2464730883325803</v>
      </c>
      <c r="O17" s="172"/>
      <c r="P17" s="172"/>
      <c r="Q17" s="172"/>
      <c r="R17" s="172"/>
    </row>
    <row r="18" spans="1:18" ht="52.5" customHeight="1">
      <c r="A18" s="13" t="s">
        <v>103</v>
      </c>
      <c r="B18" s="14" t="s">
        <v>172</v>
      </c>
      <c r="C18" s="174" t="s">
        <v>173</v>
      </c>
      <c r="D18" s="175" t="s">
        <v>174</v>
      </c>
      <c r="E18" s="176" t="s">
        <v>175</v>
      </c>
      <c r="F18" s="166">
        <v>1375784</v>
      </c>
      <c r="G18" s="166">
        <v>1375784</v>
      </c>
      <c r="H18" s="166">
        <v>1390710</v>
      </c>
      <c r="I18" s="166">
        <v>14926</v>
      </c>
      <c r="J18" s="167">
        <v>101.08490867752496</v>
      </c>
      <c r="K18" s="168"/>
      <c r="N18" s="172">
        <f>SUM(N15:N17)</f>
        <v>100</v>
      </c>
      <c r="O18" s="172"/>
      <c r="P18" s="172"/>
      <c r="Q18" s="172"/>
      <c r="R18" s="172"/>
    </row>
    <row r="19" spans="1:18" ht="94.5">
      <c r="A19" s="13"/>
      <c r="B19" s="14"/>
      <c r="C19" s="9" t="s">
        <v>176</v>
      </c>
      <c r="D19" s="169" t="s">
        <v>15</v>
      </c>
      <c r="E19" s="8" t="s">
        <v>16</v>
      </c>
      <c r="F19" s="170">
        <v>95173.18280000001</v>
      </c>
      <c r="G19" s="170">
        <v>93935.58</v>
      </c>
      <c r="H19" s="170">
        <v>93279.67</v>
      </c>
      <c r="I19" s="170">
        <v>-1893.5128000000113</v>
      </c>
      <c r="J19" s="167">
        <v>98.010455525083046</v>
      </c>
      <c r="K19" s="7"/>
      <c r="N19" s="172">
        <f>G19+G21</f>
        <v>143891.9</v>
      </c>
      <c r="O19" s="172">
        <v>143891.9</v>
      </c>
      <c r="P19" s="172"/>
      <c r="Q19" s="172">
        <f>O19-N19</f>
        <v>0</v>
      </c>
      <c r="R19" s="172"/>
    </row>
    <row r="20" spans="1:18" ht="56.25" customHeight="1">
      <c r="A20" s="13" t="s">
        <v>177</v>
      </c>
      <c r="B20" s="14" t="s">
        <v>178</v>
      </c>
      <c r="C20" s="174" t="s">
        <v>179</v>
      </c>
      <c r="D20" s="177" t="s">
        <v>174</v>
      </c>
      <c r="E20" s="178" t="s">
        <v>175</v>
      </c>
      <c r="F20" s="166">
        <v>645798</v>
      </c>
      <c r="G20" s="166">
        <v>645798</v>
      </c>
      <c r="H20" s="166">
        <v>644623</v>
      </c>
      <c r="I20" s="166">
        <v>-1175</v>
      </c>
      <c r="J20" s="167">
        <v>99.81805456195282</v>
      </c>
      <c r="K20" s="168"/>
      <c r="N20" s="172"/>
      <c r="O20" s="172"/>
      <c r="P20" s="172"/>
      <c r="Q20" s="172"/>
      <c r="R20" s="172"/>
    </row>
    <row r="21" spans="1:18" ht="94.5">
      <c r="A21" s="13"/>
      <c r="B21" s="14"/>
      <c r="C21" s="9" t="s">
        <v>176</v>
      </c>
      <c r="D21" s="169" t="s">
        <v>15</v>
      </c>
      <c r="E21" s="8" t="s">
        <v>16</v>
      </c>
      <c r="F21" s="170">
        <v>50574.417200000004</v>
      </c>
      <c r="G21" s="170">
        <v>49956.32</v>
      </c>
      <c r="H21" s="170">
        <v>49607.77</v>
      </c>
      <c r="I21" s="170">
        <v>-966.64720000000671</v>
      </c>
      <c r="J21" s="167">
        <v>98.08866368903999</v>
      </c>
      <c r="K21" s="7"/>
      <c r="N21" s="172"/>
      <c r="O21" s="172">
        <f>H19+H21</f>
        <v>142887.44</v>
      </c>
      <c r="P21" s="172"/>
      <c r="Q21" s="172"/>
      <c r="R21" s="172"/>
    </row>
    <row r="22" spans="1:18" ht="47.25">
      <c r="A22" s="8" t="s">
        <v>107</v>
      </c>
      <c r="B22" s="9" t="s">
        <v>180</v>
      </c>
      <c r="C22" s="179" t="s">
        <v>181</v>
      </c>
      <c r="D22" s="180" t="s">
        <v>182</v>
      </c>
      <c r="E22" s="178" t="s">
        <v>183</v>
      </c>
      <c r="F22" s="166">
        <v>37</v>
      </c>
      <c r="G22" s="166">
        <v>37</v>
      </c>
      <c r="H22" s="166">
        <v>39</v>
      </c>
      <c r="I22" s="166">
        <v>2</v>
      </c>
      <c r="J22" s="167">
        <v>105.4054054054054</v>
      </c>
      <c r="K22" s="168"/>
      <c r="N22" s="172"/>
      <c r="O22" s="172"/>
      <c r="P22" s="172"/>
      <c r="Q22" s="172"/>
      <c r="R22" s="172"/>
    </row>
    <row r="23" spans="1:18" ht="47.25">
      <c r="A23" s="91"/>
      <c r="B23" s="89"/>
      <c r="C23" s="181"/>
      <c r="D23" s="180" t="s">
        <v>184</v>
      </c>
      <c r="E23" s="178" t="s">
        <v>183</v>
      </c>
      <c r="F23" s="166">
        <v>26</v>
      </c>
      <c r="G23" s="166">
        <v>26</v>
      </c>
      <c r="H23" s="166">
        <v>27</v>
      </c>
      <c r="I23" s="166">
        <v>1</v>
      </c>
      <c r="J23" s="167">
        <v>103.84615384615384</v>
      </c>
      <c r="K23" s="168"/>
      <c r="N23" s="172"/>
      <c r="O23" s="172"/>
      <c r="P23" s="172"/>
      <c r="Q23" s="172"/>
      <c r="R23" s="172"/>
    </row>
    <row r="24" spans="1:18" ht="47.25">
      <c r="A24" s="92"/>
      <c r="B24" s="90"/>
      <c r="C24" s="182"/>
      <c r="D24" s="175" t="s">
        <v>185</v>
      </c>
      <c r="E24" s="178" t="s">
        <v>183</v>
      </c>
      <c r="F24" s="166">
        <v>800</v>
      </c>
      <c r="G24" s="166">
        <v>800</v>
      </c>
      <c r="H24" s="166">
        <v>806</v>
      </c>
      <c r="I24" s="166">
        <v>6</v>
      </c>
      <c r="J24" s="167">
        <v>100.75</v>
      </c>
      <c r="K24" s="168"/>
      <c r="N24" s="172"/>
      <c r="O24" s="172"/>
      <c r="P24" s="172"/>
      <c r="Q24" s="172"/>
      <c r="R24" s="172"/>
    </row>
    <row r="25" spans="1:18" ht="94.5">
      <c r="A25" s="8"/>
      <c r="B25" s="9"/>
      <c r="C25" s="9" t="s">
        <v>186</v>
      </c>
      <c r="D25" s="169" t="s">
        <v>15</v>
      </c>
      <c r="E25" s="8" t="s">
        <v>16</v>
      </c>
      <c r="F25" s="170">
        <v>4612.1000000000004</v>
      </c>
      <c r="G25" s="170">
        <v>4608.3</v>
      </c>
      <c r="H25" s="170">
        <v>4592</v>
      </c>
      <c r="I25" s="170">
        <v>-20.100000000000364</v>
      </c>
      <c r="J25" s="167">
        <v>99.56418984844214</v>
      </c>
      <c r="K25" s="7"/>
      <c r="N25" s="172"/>
      <c r="O25" s="172"/>
      <c r="P25" s="172"/>
      <c r="Q25" s="172"/>
      <c r="R25" s="172"/>
    </row>
    <row r="26" spans="1:18">
      <c r="A26" s="6"/>
      <c r="B26" s="183" t="s">
        <v>17</v>
      </c>
      <c r="C26" s="183"/>
      <c r="D26" s="183"/>
      <c r="E26" s="184" t="s">
        <v>16</v>
      </c>
      <c r="F26" s="185">
        <v>1736548.9000000004</v>
      </c>
      <c r="G26" s="185">
        <v>1768739.3000000003</v>
      </c>
      <c r="H26" s="185">
        <v>1764981.82</v>
      </c>
      <c r="I26" s="185">
        <v>28432.920000000078</v>
      </c>
      <c r="J26" s="167">
        <v>101.63732331407422</v>
      </c>
      <c r="K26" s="183"/>
      <c r="N26" s="172"/>
      <c r="O26" s="172"/>
      <c r="P26" s="172"/>
      <c r="Q26" s="172"/>
      <c r="R26" s="172"/>
    </row>
    <row r="27" spans="1:18" ht="47.25">
      <c r="A27" s="6"/>
      <c r="B27" s="186" t="s">
        <v>18</v>
      </c>
      <c r="C27" s="183"/>
      <c r="D27" s="183"/>
      <c r="E27" s="187" t="s">
        <v>16</v>
      </c>
      <c r="F27" s="185">
        <v>1736548.9000000004</v>
      </c>
      <c r="G27" s="185">
        <v>1768739.3000000003</v>
      </c>
      <c r="H27" s="185">
        <v>1764981.82</v>
      </c>
      <c r="I27" s="185">
        <v>28432.920000000078</v>
      </c>
      <c r="J27" s="185">
        <v>101.63732331407422</v>
      </c>
      <c r="K27" s="183"/>
      <c r="N27" s="172"/>
      <c r="O27" s="172"/>
      <c r="P27" s="172"/>
      <c r="Q27" s="172"/>
      <c r="R27" s="172"/>
    </row>
    <row r="45" spans="2:2">
      <c r="B45" s="188" t="s">
        <v>187</v>
      </c>
    </row>
    <row r="46" spans="2:2">
      <c r="B46" s="188">
        <v>237553</v>
      </c>
    </row>
  </sheetData>
  <mergeCells count="28">
    <mergeCell ref="A20:A21"/>
    <mergeCell ref="B20:B21"/>
    <mergeCell ref="A23:A24"/>
    <mergeCell ref="B23:B24"/>
    <mergeCell ref="C23:C24"/>
    <mergeCell ref="A12:A13"/>
    <mergeCell ref="B12:B13"/>
    <mergeCell ref="A14:A15"/>
    <mergeCell ref="A16:A17"/>
    <mergeCell ref="B16:B17"/>
    <mergeCell ref="A18:A19"/>
    <mergeCell ref="B18:B19"/>
    <mergeCell ref="K4:K5"/>
    <mergeCell ref="A6:K6"/>
    <mergeCell ref="A8:A9"/>
    <mergeCell ref="B8:B9"/>
    <mergeCell ref="A10:A11"/>
    <mergeCell ref="B10:B11"/>
    <mergeCell ref="A2:K2"/>
    <mergeCell ref="A4:A5"/>
    <mergeCell ref="B4:B5"/>
    <mergeCell ref="C4:C5"/>
    <mergeCell ref="D4:D5"/>
    <mergeCell ref="E4:E5"/>
    <mergeCell ref="F4:F5"/>
    <mergeCell ref="G4:G5"/>
    <mergeCell ref="H4:H5"/>
    <mergeCell ref="I4:J4"/>
  </mergeCells>
  <pageMargins left="0.51181102362204722" right="0.11811023622047245" top="0.35433070866141736" bottom="0.35433070866141736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Администрация города</vt:lpstr>
      <vt:lpstr>Управление культуры</vt:lpstr>
      <vt:lpstr>Управление образования</vt:lpstr>
      <vt:lpstr>'Управление образования'!Заголовки_для_печати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Zaharevich</cp:lastModifiedBy>
  <cp:lastPrinted>2018-01-31T01:23:30Z</cp:lastPrinted>
  <dcterms:created xsi:type="dcterms:W3CDTF">2017-03-22T06:26:30Z</dcterms:created>
  <dcterms:modified xsi:type="dcterms:W3CDTF">2018-03-23T00:40:09Z</dcterms:modified>
</cp:coreProperties>
</file>