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4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25725"/>
</workbook>
</file>

<file path=xl/calcChain.xml><?xml version="1.0" encoding="utf-8"?>
<calcChain xmlns="http://schemas.openxmlformats.org/spreadsheetml/2006/main">
  <c r="I61" i="1"/>
  <c r="E61"/>
  <c r="I92"/>
  <c r="I95"/>
  <c r="E92"/>
  <c r="E95"/>
  <c r="D92"/>
  <c r="D95"/>
  <c r="J54" l="1"/>
  <c r="K54"/>
  <c r="K46"/>
  <c r="K47"/>
  <c r="K48"/>
  <c r="K49"/>
  <c r="K50"/>
  <c r="K51"/>
  <c r="K55"/>
  <c r="K57"/>
  <c r="K58"/>
  <c r="K60"/>
  <c r="K61"/>
  <c r="K62"/>
  <c r="K63"/>
  <c r="K64"/>
  <c r="K65"/>
  <c r="J46"/>
  <c r="J47"/>
  <c r="J48"/>
  <c r="J49"/>
  <c r="J50"/>
  <c r="J51"/>
  <c r="J55"/>
  <c r="J57"/>
  <c r="J58"/>
  <c r="J60"/>
  <c r="J61"/>
  <c r="J62"/>
  <c r="J63"/>
  <c r="J64"/>
  <c r="J65"/>
  <c r="G59"/>
  <c r="G56"/>
  <c r="K56" s="1"/>
  <c r="F56"/>
  <c r="F59"/>
  <c r="C56"/>
  <c r="B56"/>
  <c r="C59"/>
  <c r="B59"/>
  <c r="I54"/>
  <c r="I51"/>
  <c r="E47"/>
  <c r="E49"/>
  <c r="E51"/>
  <c r="E54"/>
  <c r="D41"/>
  <c r="D43"/>
  <c r="D44"/>
  <c r="D45"/>
  <c r="D47"/>
  <c r="D49"/>
  <c r="D51"/>
  <c r="D54"/>
  <c r="D60"/>
  <c r="D61"/>
  <c r="D62"/>
  <c r="D63"/>
  <c r="D64"/>
  <c r="D65"/>
  <c r="I87"/>
  <c r="I90"/>
  <c r="D87"/>
  <c r="D90"/>
  <c r="I56" l="1"/>
  <c r="J56"/>
  <c r="M56" s="1"/>
  <c r="J59"/>
  <c r="L59" s="1"/>
  <c r="K59"/>
  <c r="D59"/>
  <c r="I59"/>
  <c r="D56"/>
  <c r="E56"/>
  <c r="E59"/>
  <c r="D82"/>
  <c r="I82"/>
  <c r="I85"/>
  <c r="K85"/>
  <c r="J85"/>
  <c r="D85"/>
  <c r="J79"/>
  <c r="J80"/>
  <c r="K80"/>
  <c r="K77"/>
  <c r="J77"/>
  <c r="I80"/>
  <c r="I77"/>
  <c r="E77"/>
  <c r="D80"/>
  <c r="D77"/>
  <c r="D15"/>
  <c r="E45"/>
  <c r="M51"/>
  <c r="M54"/>
  <c r="M55"/>
  <c r="M57"/>
  <c r="M58"/>
  <c r="M60"/>
  <c r="M61"/>
  <c r="M62"/>
  <c r="M63"/>
  <c r="M64"/>
  <c r="M65"/>
  <c r="L54"/>
  <c r="L55"/>
  <c r="L57"/>
  <c r="L58"/>
  <c r="L60"/>
  <c r="L61"/>
  <c r="L62"/>
  <c r="L63"/>
  <c r="L64"/>
  <c r="L65"/>
  <c r="M46"/>
  <c r="M47"/>
  <c r="M48"/>
  <c r="M49"/>
  <c r="M50"/>
  <c r="L32"/>
  <c r="L34"/>
  <c r="L46"/>
  <c r="L47"/>
  <c r="L48"/>
  <c r="L49"/>
  <c r="L50"/>
  <c r="L51"/>
  <c r="J25"/>
  <c r="K25"/>
  <c r="D35"/>
  <c r="D37"/>
  <c r="D39"/>
  <c r="D33"/>
  <c r="E75"/>
  <c r="J75"/>
  <c r="K75"/>
  <c r="J76"/>
  <c r="K76"/>
  <c r="J78"/>
  <c r="K78"/>
  <c r="K79"/>
  <c r="E80"/>
  <c r="J81"/>
  <c r="K81"/>
  <c r="E82"/>
  <c r="J82"/>
  <c r="K82"/>
  <c r="J83"/>
  <c r="K83"/>
  <c r="J84"/>
  <c r="L84" s="1"/>
  <c r="K84"/>
  <c r="E85"/>
  <c r="J86"/>
  <c r="K86"/>
  <c r="E87"/>
  <c r="J87"/>
  <c r="K87"/>
  <c r="J88"/>
  <c r="L88" s="1"/>
  <c r="K88"/>
  <c r="J89"/>
  <c r="K89"/>
  <c r="E90"/>
  <c r="J90"/>
  <c r="K90"/>
  <c r="J91"/>
  <c r="K91"/>
  <c r="K13"/>
  <c r="K15"/>
  <c r="K17"/>
  <c r="K19"/>
  <c r="K21"/>
  <c r="K23"/>
  <c r="K27"/>
  <c r="K29"/>
  <c r="K31"/>
  <c r="K33"/>
  <c r="K35"/>
  <c r="K37"/>
  <c r="K39"/>
  <c r="K41"/>
  <c r="K42"/>
  <c r="K43"/>
  <c r="K44"/>
  <c r="K45"/>
  <c r="K66"/>
  <c r="K67"/>
  <c r="K68"/>
  <c r="K69"/>
  <c r="K70"/>
  <c r="K71"/>
  <c r="K72"/>
  <c r="K73"/>
  <c r="K74"/>
  <c r="K92"/>
  <c r="K93"/>
  <c r="K94"/>
  <c r="K95"/>
  <c r="K11"/>
  <c r="J13"/>
  <c r="J15"/>
  <c r="J17"/>
  <c r="J19"/>
  <c r="J21"/>
  <c r="J23"/>
  <c r="J27"/>
  <c r="J29"/>
  <c r="J31"/>
  <c r="J33"/>
  <c r="J35"/>
  <c r="J37"/>
  <c r="J39"/>
  <c r="J41"/>
  <c r="J42"/>
  <c r="J43"/>
  <c r="J44"/>
  <c r="J45"/>
  <c r="J66"/>
  <c r="J67"/>
  <c r="J68"/>
  <c r="J69"/>
  <c r="J70"/>
  <c r="J71"/>
  <c r="J72"/>
  <c r="J73"/>
  <c r="J74"/>
  <c r="J92"/>
  <c r="J93"/>
  <c r="J94"/>
  <c r="J95"/>
  <c r="J11"/>
  <c r="L11" s="1"/>
  <c r="I25"/>
  <c r="H25"/>
  <c r="I15"/>
  <c r="H15"/>
  <c r="E15"/>
  <c r="E23"/>
  <c r="E27"/>
  <c r="E29"/>
  <c r="E31"/>
  <c r="E33"/>
  <c r="E35"/>
  <c r="E37"/>
  <c r="E39"/>
  <c r="E41"/>
  <c r="E43"/>
  <c r="E44"/>
  <c r="E66"/>
  <c r="E67"/>
  <c r="E68"/>
  <c r="E69"/>
  <c r="E70"/>
  <c r="E71"/>
  <c r="E72"/>
  <c r="E73"/>
  <c r="E74"/>
  <c r="E11"/>
  <c r="E13"/>
  <c r="E17"/>
  <c r="E19"/>
  <c r="E21"/>
  <c r="I23"/>
  <c r="I27"/>
  <c r="I29"/>
  <c r="I31"/>
  <c r="I33"/>
  <c r="I35"/>
  <c r="I37"/>
  <c r="I39"/>
  <c r="I11"/>
  <c r="I13"/>
  <c r="I17"/>
  <c r="I19"/>
  <c r="I21"/>
  <c r="H11"/>
  <c r="H13"/>
  <c r="H17"/>
  <c r="H19"/>
  <c r="H23"/>
  <c r="H27"/>
  <c r="H29"/>
  <c r="H31"/>
  <c r="H33"/>
  <c r="H35"/>
  <c r="H37"/>
  <c r="H39"/>
  <c r="H21"/>
  <c r="D11"/>
  <c r="D13"/>
  <c r="D17"/>
  <c r="D19"/>
  <c r="D21"/>
  <c r="D23"/>
  <c r="D27"/>
  <c r="D29"/>
  <c r="C9"/>
  <c r="F9"/>
  <c r="F7" s="1"/>
  <c r="G9"/>
  <c r="B9"/>
  <c r="L90" l="1"/>
  <c r="M75"/>
  <c r="L91"/>
  <c r="M89"/>
  <c r="M87"/>
  <c r="M86"/>
  <c r="L76"/>
  <c r="L56"/>
  <c r="I9"/>
  <c r="M76"/>
  <c r="M59"/>
  <c r="J9"/>
  <c r="H9"/>
  <c r="H7" s="1"/>
  <c r="G7"/>
  <c r="I7" s="1"/>
  <c r="K9"/>
  <c r="M11"/>
  <c r="L83"/>
  <c r="L85"/>
  <c r="D9"/>
  <c r="D7" s="1"/>
  <c r="B7"/>
  <c r="C7"/>
  <c r="L81"/>
  <c r="M78"/>
  <c r="M77"/>
  <c r="M91"/>
  <c r="M90"/>
  <c r="L89"/>
  <c r="M83"/>
  <c r="M93"/>
  <c r="L72"/>
  <c r="M68"/>
  <c r="M44"/>
  <c r="M39"/>
  <c r="M31"/>
  <c r="L94"/>
  <c r="M73"/>
  <c r="M69"/>
  <c r="L45"/>
  <c r="L41"/>
  <c r="L33"/>
  <c r="M25"/>
  <c r="M71"/>
  <c r="M67"/>
  <c r="L74"/>
  <c r="L70"/>
  <c r="L66"/>
  <c r="M42"/>
  <c r="M35"/>
  <c r="L27"/>
  <c r="L71"/>
  <c r="L67"/>
  <c r="M43"/>
  <c r="M37"/>
  <c r="L29"/>
  <c r="L19"/>
  <c r="L93"/>
  <c r="L44"/>
  <c r="L21"/>
  <c r="L13"/>
  <c r="M94"/>
  <c r="L73"/>
  <c r="L69"/>
  <c r="M45"/>
  <c r="M41"/>
  <c r="M33"/>
  <c r="M23"/>
  <c r="M15"/>
  <c r="M92"/>
  <c r="L92"/>
  <c r="M95"/>
  <c r="L95"/>
  <c r="L79"/>
  <c r="L39"/>
  <c r="L87"/>
  <c r="M82"/>
  <c r="L80"/>
  <c r="L35"/>
  <c r="L68"/>
  <c r="M88"/>
  <c r="L37"/>
  <c r="L78"/>
  <c r="M85"/>
  <c r="M81"/>
  <c r="M74"/>
  <c r="M70"/>
  <c r="M66"/>
  <c r="L15"/>
  <c r="M19"/>
  <c r="L25"/>
  <c r="M17"/>
  <c r="M29"/>
  <c r="M21"/>
  <c r="M13"/>
  <c r="L86"/>
  <c r="L82"/>
  <c r="L75"/>
  <c r="M72"/>
  <c r="L42"/>
  <c r="M84"/>
  <c r="L43"/>
  <c r="L23"/>
  <c r="M27"/>
  <c r="M80"/>
  <c r="M79"/>
  <c r="L77"/>
  <c r="L31"/>
  <c r="E9"/>
  <c r="L17"/>
  <c r="M9" l="1"/>
  <c r="E7"/>
  <c r="L9"/>
</calcChain>
</file>

<file path=xl/sharedStrings.xml><?xml version="1.0" encoding="utf-8"?>
<sst xmlns="http://schemas.openxmlformats.org/spreadsheetml/2006/main" count="77" uniqueCount="45">
  <si>
    <t>факт</t>
  </si>
  <si>
    <t xml:space="preserve">бюджетные , всего </t>
  </si>
  <si>
    <t>по Указам Президента</t>
  </si>
  <si>
    <t>в том числе:</t>
  </si>
  <si>
    <t xml:space="preserve">автономные, всего </t>
  </si>
  <si>
    <t>работники культуры</t>
  </si>
  <si>
    <t>наименование учреждений</t>
  </si>
  <si>
    <t>средняя зарплата, рублей</t>
  </si>
  <si>
    <t xml:space="preserve">отклонение </t>
  </si>
  <si>
    <t xml:space="preserve">процент исполнения </t>
  </si>
  <si>
    <t>план 2014 год</t>
  </si>
  <si>
    <t>план              2014 год</t>
  </si>
  <si>
    <t>план                                                2014 год</t>
  </si>
  <si>
    <t xml:space="preserve">администрация города </t>
  </si>
  <si>
    <t>Казенные учреждения,  всего</t>
  </si>
  <si>
    <t>органы местного самоуправления</t>
  </si>
  <si>
    <t>педагогический персонал</t>
  </si>
  <si>
    <t xml:space="preserve">Анализ ФОТ по    муниципальным учреждениям за I полугодие 2014 года </t>
  </si>
  <si>
    <t>Благовещенская городская  Дума</t>
  </si>
  <si>
    <t>КСП</t>
  </si>
  <si>
    <t>управление ЖКХ</t>
  </si>
  <si>
    <t>управление образования</t>
  </si>
  <si>
    <t>управление культуры</t>
  </si>
  <si>
    <t>комитет по управлению имуществом</t>
  </si>
  <si>
    <t>численность</t>
  </si>
  <si>
    <t xml:space="preserve">Управление по делам ГОЧС </t>
  </si>
  <si>
    <t>Эксплутационно-хозяйственная служба</t>
  </si>
  <si>
    <t xml:space="preserve">финансовое управление </t>
  </si>
  <si>
    <t>"БГАЖ"</t>
  </si>
  <si>
    <t>Централизованная  бухгалтерия образования</t>
  </si>
  <si>
    <t xml:space="preserve">Заработная плата , тыс. рублей </t>
  </si>
  <si>
    <t>примечание</t>
  </si>
  <si>
    <t>в июне уволен начальник управления</t>
  </si>
  <si>
    <t>субвенции</t>
  </si>
  <si>
    <t>МУ ГМЦ "Выбор"</t>
  </si>
  <si>
    <t>МУ "ИА "Город"</t>
  </si>
  <si>
    <t>МУСОК "Юность"</t>
  </si>
  <si>
    <t>МУ "ГДС"</t>
  </si>
  <si>
    <t>МУ "ГУКС"</t>
  </si>
  <si>
    <t>Учреждения дошкольного образования, всего</t>
  </si>
  <si>
    <t>Учреждения дополнительного образования, всего</t>
  </si>
  <si>
    <t>Учреждения общего образования, всего</t>
  </si>
  <si>
    <t>Учреждения культуры, всего</t>
  </si>
  <si>
    <t>МАУ "ОКЦ", всего</t>
  </si>
  <si>
    <t>Централизованная  бухгалтерия управления культуры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</si>
</sst>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b/>
      <sz val="5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right" wrapText="1"/>
    </xf>
    <xf numFmtId="164" fontId="1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164" fontId="8" fillId="0" borderId="0" xfId="0" applyNumberFormat="1" applyFont="1"/>
    <xf numFmtId="164" fontId="10" fillId="0" borderId="0" xfId="0" applyNumberFormat="1" applyFont="1"/>
    <xf numFmtId="164" fontId="2" fillId="0" borderId="0" xfId="0" applyNumberFormat="1" applyFont="1"/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/>
    <xf numFmtId="164" fontId="12" fillId="0" borderId="0" xfId="0" applyNumberFormat="1" applyFont="1"/>
    <xf numFmtId="164" fontId="6" fillId="0" borderId="0" xfId="0" applyNumberFormat="1" applyFont="1"/>
    <xf numFmtId="164" fontId="9" fillId="0" borderId="0" xfId="0" applyNumberFormat="1" applyFont="1"/>
    <xf numFmtId="0" fontId="8" fillId="0" borderId="0" xfId="0" applyFont="1" applyAlignment="1">
      <alignment wrapText="1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164" fontId="17" fillId="0" borderId="0" xfId="0" applyNumberFormat="1" applyFont="1"/>
    <xf numFmtId="0" fontId="11" fillId="0" borderId="0" xfId="0" applyFont="1" applyAlignment="1">
      <alignment horizontal="right" wrapText="1"/>
    </xf>
    <xf numFmtId="0" fontId="11" fillId="0" borderId="0" xfId="0" applyFont="1"/>
    <xf numFmtId="164" fontId="11" fillId="0" borderId="0" xfId="0" applyNumberFormat="1" applyFont="1"/>
    <xf numFmtId="0" fontId="18" fillId="0" borderId="0" xfId="0" applyFont="1"/>
    <xf numFmtId="164" fontId="18" fillId="0" borderId="0" xfId="0" applyNumberFormat="1" applyFont="1"/>
    <xf numFmtId="0" fontId="3" fillId="0" borderId="0" xfId="0" applyFont="1"/>
    <xf numFmtId="165" fontId="5" fillId="0" borderId="0" xfId="0" applyNumberFormat="1" applyFont="1"/>
    <xf numFmtId="0" fontId="1" fillId="0" borderId="0" xfId="0" applyFont="1" applyAlignment="1">
      <alignment horizontal="left" wrapText="1"/>
    </xf>
    <xf numFmtId="4" fontId="6" fillId="0" borderId="0" xfId="0" applyNumberFormat="1" applyFont="1"/>
    <xf numFmtId="165" fontId="1" fillId="0" borderId="0" xfId="0" applyNumberFormat="1" applyFont="1"/>
    <xf numFmtId="9" fontId="1" fillId="0" borderId="0" xfId="1" applyFont="1"/>
    <xf numFmtId="165" fontId="6" fillId="0" borderId="0" xfId="0" applyNumberFormat="1" applyFont="1"/>
    <xf numFmtId="9" fontId="6" fillId="0" borderId="0" xfId="1" applyFont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164" fontId="20" fillId="0" borderId="0" xfId="0" applyNumberFormat="1" applyFont="1"/>
    <xf numFmtId="0" fontId="20" fillId="0" borderId="0" xfId="0" applyFont="1"/>
    <xf numFmtId="164" fontId="21" fillId="0" borderId="0" xfId="0" applyNumberFormat="1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7"/>
  <sheetViews>
    <sheetView tabSelected="1" workbookViewId="0">
      <pane ySplit="2070" topLeftCell="A30" activePane="bottomLeft"/>
      <selection activeCell="B33" sqref="B33"/>
      <selection pane="bottomLeft" activeCell="B37" sqref="B37:M37"/>
    </sheetView>
  </sheetViews>
  <sheetFormatPr defaultColWidth="28.140625" defaultRowHeight="15"/>
  <cols>
    <col min="1" max="1" width="35.140625" style="1" customWidth="1"/>
    <col min="2" max="2" width="9" style="1" customWidth="1"/>
    <col min="3" max="3" width="9.5703125" style="1" customWidth="1"/>
    <col min="4" max="4" width="10.28515625" style="1" customWidth="1"/>
    <col min="5" max="5" width="11.140625" style="1" customWidth="1"/>
    <col min="6" max="6" width="11.5703125" style="1" customWidth="1"/>
    <col min="7" max="7" width="10.85546875" style="1" customWidth="1"/>
    <col min="8" max="8" width="10.42578125" style="1" customWidth="1"/>
    <col min="9" max="9" width="11.85546875" style="1" customWidth="1"/>
    <col min="10" max="10" width="12" style="1" customWidth="1"/>
    <col min="11" max="11" width="10.28515625" style="1" customWidth="1"/>
    <col min="12" max="12" width="10.140625" style="1" customWidth="1"/>
    <col min="13" max="13" width="12.7109375" style="1" customWidth="1"/>
    <col min="14" max="16384" width="28.140625" style="1"/>
  </cols>
  <sheetData>
    <row r="2" spans="1:14" ht="15.75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5"/>
      <c r="M2" s="5"/>
    </row>
    <row r="3" spans="1:14" ht="15.75" thickBot="1"/>
    <row r="4" spans="1:14" ht="15.75" thickBot="1">
      <c r="A4" s="60" t="s">
        <v>6</v>
      </c>
      <c r="B4" s="64" t="s">
        <v>24</v>
      </c>
      <c r="C4" s="64"/>
      <c r="D4" s="65"/>
      <c r="E4" s="66"/>
      <c r="F4" s="63" t="s">
        <v>30</v>
      </c>
      <c r="G4" s="64"/>
      <c r="H4" s="65"/>
      <c r="I4" s="66"/>
      <c r="J4" s="67" t="s">
        <v>7</v>
      </c>
      <c r="K4" s="68"/>
      <c r="L4" s="69"/>
      <c r="M4" s="70"/>
      <c r="N4" s="58" t="s">
        <v>31</v>
      </c>
    </row>
    <row r="5" spans="1:14" ht="26.25" thickBot="1">
      <c r="A5" s="61"/>
      <c r="B5" s="6" t="s">
        <v>11</v>
      </c>
      <c r="C5" s="4" t="s">
        <v>0</v>
      </c>
      <c r="D5" s="4" t="s">
        <v>8</v>
      </c>
      <c r="E5" s="4" t="s">
        <v>9</v>
      </c>
      <c r="F5" s="4" t="s">
        <v>12</v>
      </c>
      <c r="G5" s="4" t="s">
        <v>0</v>
      </c>
      <c r="H5" s="4" t="s">
        <v>8</v>
      </c>
      <c r="I5" s="4" t="s">
        <v>9</v>
      </c>
      <c r="J5" s="4" t="s">
        <v>10</v>
      </c>
      <c r="K5" s="4" t="s">
        <v>0</v>
      </c>
      <c r="L5" s="4" t="s">
        <v>8</v>
      </c>
      <c r="M5" s="29" t="s">
        <v>9</v>
      </c>
      <c r="N5" s="59"/>
    </row>
    <row r="6" spans="1:14">
      <c r="A6" s="11"/>
      <c r="E6" s="23"/>
      <c r="I6" s="23"/>
      <c r="M6" s="23"/>
      <c r="N6" s="16"/>
    </row>
    <row r="7" spans="1:14" s="8" customFormat="1" ht="15.75">
      <c r="A7" s="12" t="s">
        <v>14</v>
      </c>
      <c r="B7" s="7">
        <f>SUM(B9+B31+B33+B35+B37+B39)</f>
        <v>824</v>
      </c>
      <c r="C7" s="7">
        <f t="shared" ref="C7:H7" si="0">SUM(C9+C31+C33+C35+C37+C39)</f>
        <v>790.5</v>
      </c>
      <c r="D7" s="7">
        <f t="shared" si="0"/>
        <v>33.5</v>
      </c>
      <c r="E7" s="51">
        <f>SUM(C7/B7*100)</f>
        <v>95.934466019417471</v>
      </c>
      <c r="F7" s="7">
        <f t="shared" si="0"/>
        <v>337011.8</v>
      </c>
      <c r="G7" s="7">
        <f t="shared" si="0"/>
        <v>164572.29999999999</v>
      </c>
      <c r="H7" s="7">
        <f t="shared" si="0"/>
        <v>172439.5</v>
      </c>
      <c r="I7" s="51">
        <f>SUM(G7/F7*100)</f>
        <v>48.832800513216448</v>
      </c>
      <c r="J7" s="24"/>
      <c r="K7" s="24"/>
      <c r="L7" s="24"/>
      <c r="M7" s="24"/>
      <c r="N7" s="16"/>
    </row>
    <row r="8" spans="1:14" customFormat="1">
      <c r="A8" s="13"/>
      <c r="C8" s="25"/>
      <c r="D8" s="25"/>
      <c r="E8" s="25"/>
      <c r="F8" s="25"/>
      <c r="G8" s="25"/>
      <c r="H8" s="25"/>
      <c r="I8" s="25"/>
      <c r="J8" s="25"/>
      <c r="K8" s="25"/>
      <c r="M8" s="25"/>
      <c r="N8" s="32"/>
    </row>
    <row r="9" spans="1:14" s="9" customFormat="1">
      <c r="A9" s="40" t="s">
        <v>15</v>
      </c>
      <c r="B9" s="10">
        <f>SUM(B11+B13+B17+B19+B21+B23+B27+B29)</f>
        <v>389</v>
      </c>
      <c r="C9" s="26">
        <f>SUM(C11+C13+C17+C19+C21+C23+C27+C29)</f>
        <v>373</v>
      </c>
      <c r="D9" s="26">
        <f>SUM(D11+D13+D17+D19+D21+D23+D27+D29)</f>
        <v>16</v>
      </c>
      <c r="E9" s="26">
        <f>SUM(C9/B9*100)</f>
        <v>95.886889460154251</v>
      </c>
      <c r="F9" s="26">
        <f>SUM(F11+F13+F17+F19+F21+F23+F27+F29)</f>
        <v>218210.1</v>
      </c>
      <c r="G9" s="26">
        <f>SUM(G11+G13+G17+G19+G21+G23+G27+G29)</f>
        <v>107119.19999999998</v>
      </c>
      <c r="H9" s="26">
        <f>SUM(H11+H13+H17+H19+H21+H23+H27+H29)</f>
        <v>111090.90000000001</v>
      </c>
      <c r="I9" s="26">
        <f>SUM(G9/F9*100)</f>
        <v>49.089936716953055</v>
      </c>
      <c r="J9" s="26">
        <f>SUM(F9/B9/12*1000)</f>
        <v>46745.951156812342</v>
      </c>
      <c r="K9" s="26">
        <f>SUM(G9/C9/12*1000)</f>
        <v>23931.90348525469</v>
      </c>
      <c r="L9" s="10">
        <f>SUM(L11+L13+L17+L19+L21+L23+L27+L29)</f>
        <v>-2994.0932377946374</v>
      </c>
      <c r="M9" s="26">
        <f>SUM(K9/J9*100)</f>
        <v>51.195671267814312</v>
      </c>
      <c r="N9" s="33"/>
    </row>
    <row r="10" spans="1:14" s="21" customFormat="1" ht="12">
      <c r="A10" s="19"/>
      <c r="B10" s="20"/>
      <c r="C10" s="27"/>
      <c r="D10" s="27"/>
      <c r="E10" s="27"/>
      <c r="F10" s="27"/>
      <c r="G10" s="27"/>
      <c r="H10" s="27"/>
      <c r="I10" s="27"/>
      <c r="J10" s="27"/>
      <c r="K10" s="27"/>
      <c r="M10" s="39"/>
      <c r="N10" s="16"/>
    </row>
    <row r="11" spans="1:14">
      <c r="A11" s="18" t="s">
        <v>18</v>
      </c>
      <c r="B11" s="1">
        <v>21</v>
      </c>
      <c r="C11" s="23">
        <v>19</v>
      </c>
      <c r="D11" s="23">
        <f t="shared" ref="D11:D27" si="1">SUM(B11-C11)</f>
        <v>2</v>
      </c>
      <c r="E11" s="23">
        <f t="shared" ref="E11:E74" si="2">SUM(C11/B11*100)</f>
        <v>90.476190476190482</v>
      </c>
      <c r="F11" s="23">
        <v>14880.5</v>
      </c>
      <c r="G11" s="23">
        <v>6324.2</v>
      </c>
      <c r="H11" s="23">
        <f t="shared" ref="H11:H19" si="3">SUM(F11-G11)</f>
        <v>8556.2999999999993</v>
      </c>
      <c r="I11" s="23">
        <f t="shared" ref="I11:I39" si="4">SUM(G11/F11*100)</f>
        <v>42.499915997446323</v>
      </c>
      <c r="J11" s="23">
        <f>SUM(F11/B11/12*1000)</f>
        <v>59049.603174603173</v>
      </c>
      <c r="K11" s="23">
        <f>SUM(G11/C11/6*1000)</f>
        <v>55475.438596491222</v>
      </c>
      <c r="L11" s="23">
        <f>SUM(J11-K11)</f>
        <v>3574.1645781119514</v>
      </c>
      <c r="M11" s="23">
        <f>SUM(K11/J11*100)</f>
        <v>93.947182731197117</v>
      </c>
      <c r="N11" s="16"/>
    </row>
    <row r="12" spans="1:14" s="36" customFormat="1" ht="11.25">
      <c r="A12" s="31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1"/>
    </row>
    <row r="13" spans="1:14">
      <c r="A13" s="18" t="s">
        <v>13</v>
      </c>
      <c r="B13" s="1">
        <v>202</v>
      </c>
      <c r="C13" s="23">
        <v>196</v>
      </c>
      <c r="D13" s="23">
        <f t="shared" si="1"/>
        <v>6</v>
      </c>
      <c r="E13" s="23">
        <f t="shared" si="2"/>
        <v>97.029702970297024</v>
      </c>
      <c r="F13" s="23">
        <v>110929.9</v>
      </c>
      <c r="G13" s="23">
        <v>55111.8</v>
      </c>
      <c r="H13" s="23">
        <f t="shared" si="3"/>
        <v>55818.099999999991</v>
      </c>
      <c r="I13" s="23">
        <f t="shared" si="4"/>
        <v>49.681645796128912</v>
      </c>
      <c r="J13" s="23">
        <f t="shared" ref="J13:J95" si="5">SUM(F13/B13/12*1000)</f>
        <v>45763.160066006596</v>
      </c>
      <c r="K13" s="23">
        <f t="shared" ref="K13:K95" si="6">SUM(G13/C13/6*1000)</f>
        <v>46863.775510204083</v>
      </c>
      <c r="L13" s="23">
        <f t="shared" ref="L13:L76" si="7">SUM(J13-K13)</f>
        <v>-1100.6154441974868</v>
      </c>
      <c r="M13" s="23">
        <f t="shared" ref="M13:M76" si="8">SUM(K13/J13*100)</f>
        <v>102.40502500834737</v>
      </c>
      <c r="N13" s="16"/>
    </row>
    <row r="14" spans="1:14" s="36" customFormat="1" ht="11.25">
      <c r="A14" s="35" t="s">
        <v>3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1"/>
    </row>
    <row r="15" spans="1:14" s="46" customFormat="1">
      <c r="A15" s="45" t="s">
        <v>33</v>
      </c>
      <c r="B15" s="46">
        <v>10</v>
      </c>
      <c r="C15" s="47">
        <v>10</v>
      </c>
      <c r="D15" s="47">
        <f>SUM(B15-C15)</f>
        <v>0</v>
      </c>
      <c r="E15" s="47">
        <f t="shared" si="2"/>
        <v>100</v>
      </c>
      <c r="F15" s="47">
        <v>5381.7</v>
      </c>
      <c r="G15" s="47">
        <v>2607.1999999999998</v>
      </c>
      <c r="H15" s="47">
        <f t="shared" si="3"/>
        <v>2774.5</v>
      </c>
      <c r="I15" s="47">
        <f t="shared" si="4"/>
        <v>48.445658435066989</v>
      </c>
      <c r="J15" s="23">
        <f t="shared" si="5"/>
        <v>44847.5</v>
      </c>
      <c r="K15" s="23">
        <f t="shared" si="6"/>
        <v>43453.333333333328</v>
      </c>
      <c r="L15" s="23">
        <f t="shared" si="7"/>
        <v>1394.1666666666715</v>
      </c>
      <c r="M15" s="23">
        <f t="shared" si="8"/>
        <v>96.891316870133963</v>
      </c>
      <c r="N15" s="30"/>
    </row>
    <row r="16" spans="1:14" s="36" customFormat="1" ht="11.25">
      <c r="A16" s="3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1"/>
    </row>
    <row r="17" spans="1:14">
      <c r="A17" s="18" t="s">
        <v>27</v>
      </c>
      <c r="B17" s="1">
        <v>35</v>
      </c>
      <c r="C17" s="23">
        <v>34</v>
      </c>
      <c r="D17" s="23">
        <f t="shared" si="1"/>
        <v>1</v>
      </c>
      <c r="E17" s="23">
        <f t="shared" si="2"/>
        <v>97.142857142857139</v>
      </c>
      <c r="F17" s="23">
        <v>19830.2</v>
      </c>
      <c r="G17" s="23">
        <v>9424</v>
      </c>
      <c r="H17" s="23">
        <f t="shared" si="3"/>
        <v>10406.200000000001</v>
      </c>
      <c r="I17" s="23">
        <f t="shared" si="4"/>
        <v>47.523474296779654</v>
      </c>
      <c r="J17" s="23">
        <f t="shared" si="5"/>
        <v>47214.761904761908</v>
      </c>
      <c r="K17" s="23">
        <f t="shared" si="6"/>
        <v>46196.078431372545</v>
      </c>
      <c r="L17" s="23">
        <f t="shared" si="7"/>
        <v>1018.6834733893629</v>
      </c>
      <c r="M17" s="23">
        <f t="shared" si="8"/>
        <v>97.842447081605172</v>
      </c>
      <c r="N17" s="16"/>
    </row>
    <row r="18" spans="1:14" s="36" customFormat="1" ht="11.25">
      <c r="A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1"/>
    </row>
    <row r="19" spans="1:14">
      <c r="A19" s="18" t="s">
        <v>19</v>
      </c>
      <c r="B19" s="1">
        <v>13</v>
      </c>
      <c r="C19" s="23">
        <v>13</v>
      </c>
      <c r="D19" s="23">
        <f t="shared" si="1"/>
        <v>0</v>
      </c>
      <c r="E19" s="23">
        <f t="shared" si="2"/>
        <v>100</v>
      </c>
      <c r="F19" s="23">
        <v>9067.5</v>
      </c>
      <c r="G19" s="23">
        <v>4329.8999999999996</v>
      </c>
      <c r="H19" s="23">
        <f t="shared" si="3"/>
        <v>4737.6000000000004</v>
      </c>
      <c r="I19" s="23">
        <f t="shared" si="4"/>
        <v>47.75186104218362</v>
      </c>
      <c r="J19" s="23">
        <f t="shared" si="5"/>
        <v>58125</v>
      </c>
      <c r="K19" s="23">
        <f t="shared" si="6"/>
        <v>55511.538461538454</v>
      </c>
      <c r="L19" s="23">
        <f t="shared" si="7"/>
        <v>2613.4615384615463</v>
      </c>
      <c r="M19" s="23">
        <f t="shared" si="8"/>
        <v>95.50372208436724</v>
      </c>
      <c r="N19" s="16"/>
    </row>
    <row r="20" spans="1:14" s="21" customFormat="1" ht="6.75" customHeight="1">
      <c r="A20" s="22"/>
      <c r="C20" s="39"/>
      <c r="D20" s="23"/>
      <c r="E20" s="23"/>
      <c r="F20" s="39"/>
      <c r="G20" s="39"/>
      <c r="H20" s="23"/>
      <c r="I20" s="23"/>
      <c r="J20" s="23"/>
      <c r="K20" s="23"/>
      <c r="L20" s="23"/>
      <c r="M20" s="23"/>
      <c r="N20" s="16"/>
    </row>
    <row r="21" spans="1:14">
      <c r="A21" s="18" t="s">
        <v>20</v>
      </c>
      <c r="B21" s="1">
        <v>41</v>
      </c>
      <c r="C21" s="23">
        <v>37</v>
      </c>
      <c r="D21" s="23">
        <f t="shared" si="1"/>
        <v>4</v>
      </c>
      <c r="E21" s="23">
        <f>SUM(C21/B21*100)</f>
        <v>90.243902439024396</v>
      </c>
      <c r="F21" s="23">
        <v>21651.4</v>
      </c>
      <c r="G21" s="23">
        <v>10953.8</v>
      </c>
      <c r="H21" s="23">
        <f>SUM(F21-G21)</f>
        <v>10697.600000000002</v>
      </c>
      <c r="I21" s="23">
        <f>SUM(G21/F21*100)</f>
        <v>50.591647653269526</v>
      </c>
      <c r="J21" s="23">
        <f t="shared" si="5"/>
        <v>44006.91056910569</v>
      </c>
      <c r="K21" s="23">
        <f t="shared" si="6"/>
        <v>49341.441441441442</v>
      </c>
      <c r="L21" s="23">
        <f t="shared" si="7"/>
        <v>-5334.5308723357521</v>
      </c>
      <c r="M21" s="23">
        <f t="shared" si="8"/>
        <v>112.12202993427303</v>
      </c>
      <c r="N21" s="16"/>
    </row>
    <row r="22" spans="1:14" s="36" customFormat="1" ht="11.25">
      <c r="A22" s="3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1"/>
    </row>
    <row r="23" spans="1:14" ht="24.75">
      <c r="A23" s="18" t="s">
        <v>21</v>
      </c>
      <c r="B23" s="41">
        <v>33</v>
      </c>
      <c r="C23" s="42">
        <v>31</v>
      </c>
      <c r="D23" s="42">
        <f t="shared" si="1"/>
        <v>2</v>
      </c>
      <c r="E23" s="42">
        <f t="shared" si="2"/>
        <v>93.939393939393938</v>
      </c>
      <c r="F23" s="42">
        <v>17295.7</v>
      </c>
      <c r="G23" s="23">
        <v>8600.2000000000007</v>
      </c>
      <c r="H23" s="23">
        <f t="shared" ref="H23:H39" si="9">SUM(F23-G23)</f>
        <v>8695.5</v>
      </c>
      <c r="I23" s="23">
        <f t="shared" si="4"/>
        <v>49.724497996611881</v>
      </c>
      <c r="J23" s="23">
        <f t="shared" si="5"/>
        <v>43676.010101010099</v>
      </c>
      <c r="K23" s="23">
        <f t="shared" si="6"/>
        <v>46237.634408602156</v>
      </c>
      <c r="L23" s="23">
        <f t="shared" si="7"/>
        <v>-2561.6243075920574</v>
      </c>
      <c r="M23" s="23">
        <f t="shared" si="8"/>
        <v>105.86506025085112</v>
      </c>
      <c r="N23" s="16" t="s">
        <v>32</v>
      </c>
    </row>
    <row r="24" spans="1:14" s="36" customFormat="1" ht="11.25">
      <c r="A24" s="35" t="s">
        <v>3</v>
      </c>
      <c r="B24" s="43"/>
      <c r="C24" s="44"/>
      <c r="D24" s="44"/>
      <c r="E24" s="44"/>
      <c r="F24" s="44"/>
      <c r="G24" s="37"/>
      <c r="H24" s="37"/>
      <c r="I24" s="37"/>
      <c r="J24" s="37"/>
      <c r="K24" s="37"/>
      <c r="L24" s="37"/>
      <c r="M24" s="37"/>
      <c r="N24" s="31"/>
    </row>
    <row r="25" spans="1:14" s="50" customFormat="1" ht="13.5" customHeight="1">
      <c r="A25" s="45" t="s">
        <v>33</v>
      </c>
      <c r="B25" s="48">
        <v>9</v>
      </c>
      <c r="C25" s="49">
        <v>9</v>
      </c>
      <c r="D25" s="49"/>
      <c r="E25" s="49">
        <v>100</v>
      </c>
      <c r="F25" s="49">
        <v>4123</v>
      </c>
      <c r="G25" s="47">
        <v>1915</v>
      </c>
      <c r="H25" s="47">
        <f t="shared" si="9"/>
        <v>2208</v>
      </c>
      <c r="I25" s="47">
        <f t="shared" si="4"/>
        <v>46.446762066456465</v>
      </c>
      <c r="J25" s="23">
        <f t="shared" si="5"/>
        <v>38175.925925925927</v>
      </c>
      <c r="K25" s="23">
        <f t="shared" si="6"/>
        <v>35462.962962962964</v>
      </c>
      <c r="L25" s="23">
        <f t="shared" si="7"/>
        <v>2712.9629629629635</v>
      </c>
      <c r="M25" s="23">
        <f t="shared" si="8"/>
        <v>92.89352413291293</v>
      </c>
      <c r="N25" s="30"/>
    </row>
    <row r="26" spans="1:14" s="36" customFormat="1" ht="11.25">
      <c r="A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1"/>
    </row>
    <row r="27" spans="1:14">
      <c r="A27" s="18" t="s">
        <v>22</v>
      </c>
      <c r="B27" s="1">
        <v>7</v>
      </c>
      <c r="C27" s="23">
        <v>7</v>
      </c>
      <c r="D27" s="23">
        <f t="shared" si="1"/>
        <v>0</v>
      </c>
      <c r="E27" s="23">
        <f t="shared" si="2"/>
        <v>100</v>
      </c>
      <c r="F27" s="23">
        <v>4110.8999999999996</v>
      </c>
      <c r="G27" s="23">
        <v>2027.9</v>
      </c>
      <c r="H27" s="23">
        <f t="shared" si="9"/>
        <v>2082.9999999999995</v>
      </c>
      <c r="I27" s="23">
        <f t="shared" si="4"/>
        <v>49.32983045075288</v>
      </c>
      <c r="J27" s="23">
        <f t="shared" si="5"/>
        <v>48939.28571428571</v>
      </c>
      <c r="K27" s="23">
        <f t="shared" si="6"/>
        <v>48283.333333333328</v>
      </c>
      <c r="L27" s="23">
        <f t="shared" si="7"/>
        <v>655.95238095238165</v>
      </c>
      <c r="M27" s="23">
        <f t="shared" si="8"/>
        <v>98.65966090150576</v>
      </c>
      <c r="N27" s="16"/>
    </row>
    <row r="28" spans="1:14" s="36" customFormat="1" ht="11.25">
      <c r="A28" s="3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1"/>
    </row>
    <row r="29" spans="1:14">
      <c r="A29" s="18" t="s">
        <v>23</v>
      </c>
      <c r="B29" s="1">
        <v>37</v>
      </c>
      <c r="C29" s="23">
        <v>36</v>
      </c>
      <c r="D29" s="23">
        <f>SUM(B29-C29)</f>
        <v>1</v>
      </c>
      <c r="E29" s="23">
        <f t="shared" si="2"/>
        <v>97.297297297297305</v>
      </c>
      <c r="F29" s="23">
        <v>20444</v>
      </c>
      <c r="G29" s="23">
        <v>10347.4</v>
      </c>
      <c r="H29" s="23">
        <f t="shared" si="9"/>
        <v>10096.6</v>
      </c>
      <c r="I29" s="23">
        <f t="shared" si="4"/>
        <v>50.613382899628256</v>
      </c>
      <c r="J29" s="23">
        <f t="shared" si="5"/>
        <v>46045.045045045044</v>
      </c>
      <c r="K29" s="23">
        <f t="shared" si="6"/>
        <v>47904.629629629628</v>
      </c>
      <c r="L29" s="23">
        <f t="shared" si="7"/>
        <v>-1859.5845845845834</v>
      </c>
      <c r="M29" s="23">
        <f t="shared" si="8"/>
        <v>104.03862040479142</v>
      </c>
      <c r="N29" s="16"/>
    </row>
    <row r="30" spans="1:14">
      <c r="A30" s="1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6"/>
    </row>
    <row r="31" spans="1:14" s="9" customFormat="1">
      <c r="A31" s="14" t="s">
        <v>25</v>
      </c>
      <c r="B31" s="9">
        <v>94.25</v>
      </c>
      <c r="C31" s="38">
        <v>94.25</v>
      </c>
      <c r="D31" s="38"/>
      <c r="E31" s="38">
        <f t="shared" si="2"/>
        <v>100</v>
      </c>
      <c r="F31" s="38">
        <v>31211</v>
      </c>
      <c r="G31" s="38">
        <v>13015</v>
      </c>
      <c r="H31" s="38">
        <f t="shared" si="9"/>
        <v>18196</v>
      </c>
      <c r="I31" s="38">
        <f t="shared" si="4"/>
        <v>41.700041651981671</v>
      </c>
      <c r="J31" s="38">
        <f t="shared" si="5"/>
        <v>27595.932802829353</v>
      </c>
      <c r="K31" s="38">
        <f t="shared" si="6"/>
        <v>23015.030946065428</v>
      </c>
      <c r="L31" s="38">
        <f t="shared" si="7"/>
        <v>4580.901856763925</v>
      </c>
      <c r="M31" s="23">
        <f t="shared" si="8"/>
        <v>83.400083303963342</v>
      </c>
      <c r="N31" s="33"/>
    </row>
    <row r="32" spans="1:14">
      <c r="A32" s="11"/>
      <c r="C32" s="23"/>
      <c r="D32" s="23"/>
      <c r="E32" s="23"/>
      <c r="F32" s="23"/>
      <c r="G32" s="23"/>
      <c r="H32" s="23"/>
      <c r="I32" s="23"/>
      <c r="J32" s="23"/>
      <c r="K32" s="23"/>
      <c r="L32" s="38">
        <f t="shared" si="7"/>
        <v>0</v>
      </c>
      <c r="M32" s="23"/>
      <c r="N32" s="16"/>
    </row>
    <row r="33" spans="1:14" s="9" customFormat="1">
      <c r="A33" s="14" t="s">
        <v>38</v>
      </c>
      <c r="B33" s="9">
        <v>40</v>
      </c>
      <c r="C33" s="71">
        <v>36</v>
      </c>
      <c r="D33" s="38">
        <f>SUM(B33-C33)</f>
        <v>4</v>
      </c>
      <c r="E33" s="38">
        <f t="shared" si="2"/>
        <v>90</v>
      </c>
      <c r="F33" s="38">
        <v>15212.2</v>
      </c>
      <c r="G33" s="38">
        <v>6471</v>
      </c>
      <c r="H33" s="38">
        <f t="shared" si="9"/>
        <v>8741.2000000000007</v>
      </c>
      <c r="I33" s="38">
        <f t="shared" si="4"/>
        <v>42.538225897634788</v>
      </c>
      <c r="J33" s="38">
        <f t="shared" si="5"/>
        <v>31692.083333333332</v>
      </c>
      <c r="K33" s="38">
        <f t="shared" si="6"/>
        <v>29958.333333333332</v>
      </c>
      <c r="L33" s="38">
        <f t="shared" si="7"/>
        <v>1733.75</v>
      </c>
      <c r="M33" s="23">
        <f t="shared" si="8"/>
        <v>94.529390883632871</v>
      </c>
      <c r="N33" s="33"/>
    </row>
    <row r="34" spans="1:14">
      <c r="A34" s="14"/>
      <c r="C34" s="23"/>
      <c r="D34" s="38"/>
      <c r="E34" s="23"/>
      <c r="F34" s="23"/>
      <c r="G34" s="23"/>
      <c r="H34" s="23"/>
      <c r="I34" s="23"/>
      <c r="J34" s="23"/>
      <c r="K34" s="23"/>
      <c r="L34" s="38">
        <f t="shared" si="7"/>
        <v>0</v>
      </c>
      <c r="M34" s="23"/>
      <c r="N34" s="16"/>
    </row>
    <row r="35" spans="1:14" s="9" customFormat="1" ht="30">
      <c r="A35" s="14" t="s">
        <v>26</v>
      </c>
      <c r="B35" s="9">
        <v>174.75</v>
      </c>
      <c r="C35" s="53">
        <v>174.25</v>
      </c>
      <c r="D35" s="38">
        <f t="shared" ref="D35:D65" si="10">SUM(B35-C35)</f>
        <v>0.5</v>
      </c>
      <c r="E35" s="38">
        <f t="shared" si="2"/>
        <v>99.713876967095842</v>
      </c>
      <c r="F35" s="38">
        <v>33899.5</v>
      </c>
      <c r="G35" s="38">
        <v>18984.599999999999</v>
      </c>
      <c r="H35" s="38">
        <f t="shared" si="9"/>
        <v>14914.900000000001</v>
      </c>
      <c r="I35" s="38">
        <f t="shared" si="4"/>
        <v>56.002595908494222</v>
      </c>
      <c r="J35" s="38">
        <f t="shared" si="5"/>
        <v>16165.712923223655</v>
      </c>
      <c r="K35" s="38">
        <f t="shared" si="6"/>
        <v>18158.393113342896</v>
      </c>
      <c r="L35" s="38">
        <f t="shared" si="7"/>
        <v>-1992.6801901192412</v>
      </c>
      <c r="M35" s="23">
        <f t="shared" si="8"/>
        <v>112.32658404601852</v>
      </c>
      <c r="N35" s="33"/>
    </row>
    <row r="36" spans="1:14">
      <c r="A36" s="11"/>
      <c r="C36" s="23"/>
      <c r="D36" s="38"/>
      <c r="E36" s="23"/>
      <c r="F36" s="23"/>
      <c r="G36" s="23"/>
      <c r="H36" s="23"/>
      <c r="I36" s="23"/>
      <c r="J36" s="23"/>
      <c r="K36" s="23"/>
      <c r="L36" s="38"/>
      <c r="M36" s="23"/>
      <c r="N36" s="16"/>
    </row>
    <row r="37" spans="1:14" s="9" customFormat="1">
      <c r="A37" s="14" t="s">
        <v>28</v>
      </c>
      <c r="B37" s="72">
        <v>31</v>
      </c>
      <c r="C37" s="71">
        <v>31</v>
      </c>
      <c r="D37" s="71">
        <f t="shared" si="10"/>
        <v>0</v>
      </c>
      <c r="E37" s="71">
        <f t="shared" si="2"/>
        <v>100</v>
      </c>
      <c r="F37" s="71">
        <v>11914</v>
      </c>
      <c r="G37" s="71">
        <v>5858.5</v>
      </c>
      <c r="H37" s="71">
        <f t="shared" si="9"/>
        <v>6055.5</v>
      </c>
      <c r="I37" s="71">
        <f t="shared" si="4"/>
        <v>49.173241564545911</v>
      </c>
      <c r="J37" s="71">
        <f t="shared" si="5"/>
        <v>32026.881720430105</v>
      </c>
      <c r="K37" s="71">
        <f t="shared" si="6"/>
        <v>31497.31182795699</v>
      </c>
      <c r="L37" s="71">
        <f t="shared" si="7"/>
        <v>529.56989247311503</v>
      </c>
      <c r="M37" s="73">
        <f t="shared" si="8"/>
        <v>98.346483129091837</v>
      </c>
      <c r="N37" s="33"/>
    </row>
    <row r="38" spans="1:14" s="9" customFormat="1">
      <c r="A38" s="14"/>
      <c r="B38" s="1"/>
      <c r="C38" s="23"/>
      <c r="D38" s="38"/>
      <c r="E38" s="23"/>
      <c r="F38" s="23"/>
      <c r="G38" s="23"/>
      <c r="H38" s="23"/>
      <c r="I38" s="23"/>
      <c r="J38" s="23"/>
      <c r="K38" s="23"/>
      <c r="L38" s="38"/>
      <c r="M38" s="23"/>
      <c r="N38" s="33"/>
    </row>
    <row r="39" spans="1:14" s="9" customFormat="1" ht="30">
      <c r="A39" s="14" t="s">
        <v>29</v>
      </c>
      <c r="B39" s="9">
        <v>95</v>
      </c>
      <c r="C39" s="38">
        <v>82</v>
      </c>
      <c r="D39" s="38">
        <f t="shared" si="10"/>
        <v>13</v>
      </c>
      <c r="E39" s="38">
        <f t="shared" si="2"/>
        <v>86.31578947368422</v>
      </c>
      <c r="F39" s="38">
        <v>26565</v>
      </c>
      <c r="G39" s="38">
        <v>13124</v>
      </c>
      <c r="H39" s="38">
        <f t="shared" si="9"/>
        <v>13441</v>
      </c>
      <c r="I39" s="38">
        <f t="shared" si="4"/>
        <v>49.403350272915489</v>
      </c>
      <c r="J39" s="38">
        <f t="shared" si="5"/>
        <v>23302.63157894737</v>
      </c>
      <c r="K39" s="38">
        <f t="shared" si="6"/>
        <v>26674.796747967481</v>
      </c>
      <c r="L39" s="38">
        <f t="shared" si="7"/>
        <v>-3372.1651690201106</v>
      </c>
      <c r="M39" s="23">
        <f t="shared" si="8"/>
        <v>114.47117746163345</v>
      </c>
      <c r="N39" s="33"/>
    </row>
    <row r="40" spans="1:14">
      <c r="A40" s="11"/>
      <c r="C40" s="23"/>
      <c r="D40" s="38"/>
      <c r="E40" s="23"/>
      <c r="F40" s="23"/>
      <c r="G40" s="23"/>
      <c r="H40" s="23"/>
      <c r="I40" s="23"/>
      <c r="J40" s="23"/>
      <c r="K40" s="23"/>
      <c r="L40" s="38"/>
      <c r="M40" s="23"/>
      <c r="N40" s="16"/>
    </row>
    <row r="41" spans="1:14" s="3" customFormat="1">
      <c r="A41" s="15" t="s">
        <v>1</v>
      </c>
      <c r="B41" s="1"/>
      <c r="C41" s="23"/>
      <c r="D41" s="38">
        <f t="shared" si="10"/>
        <v>0</v>
      </c>
      <c r="E41" s="23" t="e">
        <f t="shared" si="2"/>
        <v>#DIV/0!</v>
      </c>
      <c r="F41" s="23"/>
      <c r="G41" s="23"/>
      <c r="H41" s="23"/>
      <c r="I41" s="23"/>
      <c r="J41" s="23" t="e">
        <f t="shared" si="5"/>
        <v>#DIV/0!</v>
      </c>
      <c r="K41" s="23" t="e">
        <f t="shared" si="6"/>
        <v>#DIV/0!</v>
      </c>
      <c r="L41" s="38" t="e">
        <f t="shared" si="7"/>
        <v>#DIV/0!</v>
      </c>
      <c r="M41" s="23" t="e">
        <f t="shared" si="8"/>
        <v>#DIV/0!</v>
      </c>
      <c r="N41" s="34"/>
    </row>
    <row r="42" spans="1:14" s="2" customFormat="1">
      <c r="A42" s="16" t="s">
        <v>3</v>
      </c>
      <c r="C42" s="28"/>
      <c r="D42" s="38"/>
      <c r="E42" s="23"/>
      <c r="F42" s="28"/>
      <c r="G42" s="28"/>
      <c r="H42" s="28"/>
      <c r="I42" s="28"/>
      <c r="J42" s="23" t="e">
        <f t="shared" si="5"/>
        <v>#DIV/0!</v>
      </c>
      <c r="K42" s="23" t="e">
        <f t="shared" si="6"/>
        <v>#DIV/0!</v>
      </c>
      <c r="L42" s="38" t="e">
        <f t="shared" si="7"/>
        <v>#DIV/0!</v>
      </c>
      <c r="M42" s="23" t="e">
        <f t="shared" si="8"/>
        <v>#DIV/0!</v>
      </c>
      <c r="N42" s="16"/>
    </row>
    <row r="43" spans="1:14">
      <c r="A43" s="11" t="s">
        <v>2</v>
      </c>
      <c r="C43" s="23"/>
      <c r="D43" s="38">
        <f t="shared" si="10"/>
        <v>0</v>
      </c>
      <c r="E43" s="23" t="e">
        <f t="shared" si="2"/>
        <v>#DIV/0!</v>
      </c>
      <c r="F43" s="23"/>
      <c r="G43" s="23"/>
      <c r="H43" s="23"/>
      <c r="I43" s="23"/>
      <c r="J43" s="23" t="e">
        <f t="shared" si="5"/>
        <v>#DIV/0!</v>
      </c>
      <c r="K43" s="23" t="e">
        <f t="shared" si="6"/>
        <v>#DIV/0!</v>
      </c>
      <c r="L43" s="38" t="e">
        <f t="shared" si="7"/>
        <v>#DIV/0!</v>
      </c>
      <c r="M43" s="23" t="e">
        <f t="shared" si="8"/>
        <v>#DIV/0!</v>
      </c>
      <c r="N43" s="16"/>
    </row>
    <row r="44" spans="1:14">
      <c r="A44" s="17" t="s">
        <v>16</v>
      </c>
      <c r="C44" s="23"/>
      <c r="D44" s="38">
        <f t="shared" si="10"/>
        <v>0</v>
      </c>
      <c r="E44" s="23" t="e">
        <f t="shared" si="2"/>
        <v>#DIV/0!</v>
      </c>
      <c r="F44" s="23"/>
      <c r="G44" s="23"/>
      <c r="H44" s="23"/>
      <c r="I44" s="23"/>
      <c r="J44" s="23" t="e">
        <f t="shared" si="5"/>
        <v>#DIV/0!</v>
      </c>
      <c r="K44" s="23" t="e">
        <f t="shared" si="6"/>
        <v>#DIV/0!</v>
      </c>
      <c r="L44" s="38" t="e">
        <f t="shared" si="7"/>
        <v>#DIV/0!</v>
      </c>
      <c r="M44" s="23" t="e">
        <f t="shared" si="8"/>
        <v>#DIV/0!</v>
      </c>
      <c r="N44" s="16"/>
    </row>
    <row r="45" spans="1:14">
      <c r="A45" s="17" t="s">
        <v>5</v>
      </c>
      <c r="C45" s="23"/>
      <c r="D45" s="38">
        <f t="shared" si="10"/>
        <v>0</v>
      </c>
      <c r="E45" s="23" t="e">
        <f>SUM(C45/B45*100)</f>
        <v>#DIV/0!</v>
      </c>
      <c r="F45" s="23"/>
      <c r="G45" s="23"/>
      <c r="H45" s="23"/>
      <c r="I45" s="23"/>
      <c r="J45" s="23" t="e">
        <f t="shared" si="5"/>
        <v>#DIV/0!</v>
      </c>
      <c r="K45" s="23" t="e">
        <f t="shared" si="6"/>
        <v>#DIV/0!</v>
      </c>
      <c r="L45" s="38" t="e">
        <f t="shared" si="7"/>
        <v>#DIV/0!</v>
      </c>
      <c r="M45" s="23" t="e">
        <f t="shared" si="8"/>
        <v>#DIV/0!</v>
      </c>
      <c r="N45" s="16"/>
    </row>
    <row r="46" spans="1:14">
      <c r="A46" s="17"/>
      <c r="C46" s="23"/>
      <c r="D46" s="38"/>
      <c r="E46" s="23"/>
      <c r="F46" s="23"/>
      <c r="G46" s="23"/>
      <c r="H46" s="23"/>
      <c r="I46" s="23"/>
      <c r="J46" s="23" t="e">
        <f t="shared" si="5"/>
        <v>#DIV/0!</v>
      </c>
      <c r="K46" s="23" t="e">
        <f t="shared" si="6"/>
        <v>#DIV/0!</v>
      </c>
      <c r="L46" s="38" t="e">
        <f t="shared" si="7"/>
        <v>#DIV/0!</v>
      </c>
      <c r="M46" s="23" t="e">
        <f t="shared" si="8"/>
        <v>#DIV/0!</v>
      </c>
      <c r="N46" s="16"/>
    </row>
    <row r="47" spans="1:14">
      <c r="A47" s="52" t="s">
        <v>34</v>
      </c>
      <c r="B47" s="1">
        <v>35</v>
      </c>
      <c r="C47" s="23">
        <v>29</v>
      </c>
      <c r="D47" s="38">
        <f t="shared" si="10"/>
        <v>6</v>
      </c>
      <c r="E47" s="23">
        <f t="shared" ref="E47:E61" si="11">SUM(C47/B47*100)</f>
        <v>82.857142857142861</v>
      </c>
      <c r="F47" s="23">
        <v>59117.7</v>
      </c>
      <c r="G47" s="23">
        <v>2868</v>
      </c>
      <c r="H47" s="23"/>
      <c r="I47" s="23"/>
      <c r="J47" s="23">
        <f t="shared" si="5"/>
        <v>140756.42857142855</v>
      </c>
      <c r="K47" s="23">
        <f t="shared" si="6"/>
        <v>16482.758620689656</v>
      </c>
      <c r="L47" s="38">
        <f t="shared" si="7"/>
        <v>124273.6699507389</v>
      </c>
      <c r="M47" s="23">
        <f t="shared" si="8"/>
        <v>11.710128473688348</v>
      </c>
      <c r="N47" s="16"/>
    </row>
    <row r="48" spans="1:14">
      <c r="A48" s="17"/>
      <c r="C48" s="23"/>
      <c r="D48" s="38"/>
      <c r="E48" s="23"/>
      <c r="F48" s="23"/>
      <c r="G48" s="23"/>
      <c r="H48" s="23"/>
      <c r="I48" s="23"/>
      <c r="J48" s="23" t="e">
        <f t="shared" si="5"/>
        <v>#DIV/0!</v>
      </c>
      <c r="K48" s="23" t="e">
        <f t="shared" si="6"/>
        <v>#DIV/0!</v>
      </c>
      <c r="L48" s="38" t="e">
        <f t="shared" si="7"/>
        <v>#DIV/0!</v>
      </c>
      <c r="M48" s="23" t="e">
        <f t="shared" si="8"/>
        <v>#DIV/0!</v>
      </c>
      <c r="N48" s="16"/>
    </row>
    <row r="49" spans="1:14">
      <c r="A49" s="11" t="s">
        <v>37</v>
      </c>
      <c r="B49" s="1">
        <v>17</v>
      </c>
      <c r="C49" s="23">
        <v>16</v>
      </c>
      <c r="D49" s="38">
        <f t="shared" si="10"/>
        <v>1</v>
      </c>
      <c r="E49" s="23">
        <f t="shared" si="11"/>
        <v>94.117647058823522</v>
      </c>
      <c r="F49" s="23">
        <v>2599</v>
      </c>
      <c r="G49" s="23">
        <v>1239.7</v>
      </c>
      <c r="H49" s="23"/>
      <c r="I49" s="23"/>
      <c r="J49" s="23">
        <f t="shared" si="5"/>
        <v>12740.196078431372</v>
      </c>
      <c r="K49" s="23">
        <f t="shared" si="6"/>
        <v>12913.541666666668</v>
      </c>
      <c r="L49" s="38">
        <f t="shared" si="7"/>
        <v>-173.34558823529551</v>
      </c>
      <c r="M49" s="23">
        <f t="shared" si="8"/>
        <v>101.36061946902657</v>
      </c>
      <c r="N49" s="16"/>
    </row>
    <row r="50" spans="1:14">
      <c r="A50" s="17"/>
      <c r="C50" s="23"/>
      <c r="D50" s="38"/>
      <c r="E50" s="23"/>
      <c r="F50" s="23"/>
      <c r="G50" s="23"/>
      <c r="H50" s="23"/>
      <c r="I50" s="23"/>
      <c r="J50" s="23" t="e">
        <f t="shared" si="5"/>
        <v>#DIV/0!</v>
      </c>
      <c r="K50" s="23" t="e">
        <f t="shared" si="6"/>
        <v>#DIV/0!</v>
      </c>
      <c r="L50" s="38" t="e">
        <f t="shared" si="7"/>
        <v>#DIV/0!</v>
      </c>
      <c r="M50" s="23" t="e">
        <f t="shared" si="8"/>
        <v>#DIV/0!</v>
      </c>
      <c r="N50" s="16"/>
    </row>
    <row r="51" spans="1:14" ht="30">
      <c r="A51" s="11" t="s">
        <v>40</v>
      </c>
      <c r="B51" s="1">
        <v>238.25</v>
      </c>
      <c r="C51" s="23">
        <v>125</v>
      </c>
      <c r="D51" s="38">
        <f t="shared" si="10"/>
        <v>113.25</v>
      </c>
      <c r="E51" s="23">
        <f t="shared" si="11"/>
        <v>52.465897166841557</v>
      </c>
      <c r="F51" s="23">
        <v>41831</v>
      </c>
      <c r="G51" s="23">
        <v>20302.2</v>
      </c>
      <c r="H51" s="23"/>
      <c r="I51" s="55">
        <f>G51/F51</f>
        <v>0.48533862446510961</v>
      </c>
      <c r="J51" s="23">
        <f t="shared" si="5"/>
        <v>14631.339629240993</v>
      </c>
      <c r="K51" s="23">
        <f t="shared" si="6"/>
        <v>27069.599999999999</v>
      </c>
      <c r="L51" s="38">
        <f t="shared" si="7"/>
        <v>-12438.260370759006</v>
      </c>
      <c r="M51" s="23">
        <f t="shared" si="8"/>
        <v>185.01108364609979</v>
      </c>
      <c r="N51" s="16"/>
    </row>
    <row r="52" spans="1:14">
      <c r="A52" s="16" t="s">
        <v>3</v>
      </c>
      <c r="C52" s="23"/>
      <c r="D52" s="38"/>
      <c r="E52" s="23"/>
      <c r="F52" s="23"/>
      <c r="G52" s="23"/>
      <c r="H52" s="23"/>
      <c r="I52" s="23"/>
      <c r="J52" s="23"/>
      <c r="K52" s="23"/>
      <c r="L52" s="38"/>
      <c r="M52" s="23"/>
      <c r="N52" s="16"/>
    </row>
    <row r="53" spans="1:14">
      <c r="A53" s="11" t="s">
        <v>2</v>
      </c>
      <c r="C53" s="23"/>
      <c r="D53" s="38"/>
      <c r="E53" s="23"/>
      <c r="F53" s="23"/>
      <c r="G53" s="23"/>
      <c r="H53" s="23"/>
      <c r="I53" s="23"/>
      <c r="J53" s="23"/>
      <c r="K53" s="23"/>
      <c r="L53" s="38"/>
      <c r="M53" s="23"/>
      <c r="N53" s="16"/>
    </row>
    <row r="54" spans="1:14">
      <c r="A54" s="17" t="s">
        <v>16</v>
      </c>
      <c r="B54" s="1">
        <v>174</v>
      </c>
      <c r="C54" s="23">
        <v>82.5</v>
      </c>
      <c r="D54" s="38">
        <f t="shared" si="10"/>
        <v>91.5</v>
      </c>
      <c r="E54" s="23">
        <f t="shared" si="11"/>
        <v>47.413793103448278</v>
      </c>
      <c r="F54" s="23">
        <v>27749.8</v>
      </c>
      <c r="G54" s="23">
        <v>13382.9</v>
      </c>
      <c r="H54" s="23"/>
      <c r="I54" s="55">
        <f>G54/F54</f>
        <v>0.48227014248751343</v>
      </c>
      <c r="J54" s="23">
        <f>SUM(F54/B54/12*1000)</f>
        <v>13290.134099616856</v>
      </c>
      <c r="K54" s="23">
        <f>SUM(G54/C54/6*1000)</f>
        <v>27036.161616161618</v>
      </c>
      <c r="L54" s="38">
        <f t="shared" si="7"/>
        <v>-13746.027516544762</v>
      </c>
      <c r="M54" s="23">
        <f t="shared" si="8"/>
        <v>203.43031464927844</v>
      </c>
      <c r="N54" s="16"/>
    </row>
    <row r="55" spans="1:14">
      <c r="A55" s="17"/>
      <c r="C55" s="23"/>
      <c r="D55" s="38"/>
      <c r="E55" s="23"/>
      <c r="F55" s="23"/>
      <c r="G55" s="23"/>
      <c r="H55" s="23"/>
      <c r="I55" s="55"/>
      <c r="J55" s="23" t="e">
        <f t="shared" si="5"/>
        <v>#DIV/0!</v>
      </c>
      <c r="K55" s="23" t="e">
        <f t="shared" si="6"/>
        <v>#DIV/0!</v>
      </c>
      <c r="L55" s="38" t="e">
        <f t="shared" si="7"/>
        <v>#DIV/0!</v>
      </c>
      <c r="M55" s="23" t="e">
        <f t="shared" si="8"/>
        <v>#DIV/0!</v>
      </c>
      <c r="N55" s="16"/>
    </row>
    <row r="56" spans="1:14">
      <c r="A56" s="52" t="s">
        <v>42</v>
      </c>
      <c r="B56" s="1">
        <f>72+100.75</f>
        <v>172.75</v>
      </c>
      <c r="C56" s="23">
        <f>57.2+89.4</f>
        <v>146.60000000000002</v>
      </c>
      <c r="D56" s="38">
        <f t="shared" si="10"/>
        <v>26.149999999999977</v>
      </c>
      <c r="E56" s="23">
        <f t="shared" si="11"/>
        <v>84.862518089725043</v>
      </c>
      <c r="F56" s="23">
        <f>18219.5+22532.9</f>
        <v>40752.400000000001</v>
      </c>
      <c r="G56" s="23">
        <f>8167.3+11112.4</f>
        <v>19279.7</v>
      </c>
      <c r="H56" s="23"/>
      <c r="I56" s="55">
        <f t="shared" ref="I56" si="12">G56/F56</f>
        <v>0.47309360921074589</v>
      </c>
      <c r="J56" s="23">
        <f t="shared" si="5"/>
        <v>19658.658948383985</v>
      </c>
      <c r="K56" s="23">
        <f>SUM(G56/C56/6*1000)</f>
        <v>21918.713051386992</v>
      </c>
      <c r="L56" s="38">
        <f t="shared" si="7"/>
        <v>-2260.0541030030072</v>
      </c>
      <c r="M56" s="23">
        <f t="shared" si="8"/>
        <v>111.4964815704725</v>
      </c>
      <c r="N56" s="16"/>
    </row>
    <row r="57" spans="1:14">
      <c r="A57" s="16" t="s">
        <v>3</v>
      </c>
      <c r="C57" s="23"/>
      <c r="D57" s="38"/>
      <c r="E57" s="23"/>
      <c r="F57" s="23"/>
      <c r="G57" s="23"/>
      <c r="H57" s="23"/>
      <c r="I57" s="55"/>
      <c r="J57" s="23" t="e">
        <f t="shared" si="5"/>
        <v>#DIV/0!</v>
      </c>
      <c r="K57" s="23" t="e">
        <f t="shared" si="6"/>
        <v>#DIV/0!</v>
      </c>
      <c r="L57" s="38" t="e">
        <f t="shared" si="7"/>
        <v>#DIV/0!</v>
      </c>
      <c r="M57" s="23" t="e">
        <f t="shared" si="8"/>
        <v>#DIV/0!</v>
      </c>
      <c r="N57" s="16"/>
    </row>
    <row r="58" spans="1:14">
      <c r="A58" s="11" t="s">
        <v>2</v>
      </c>
      <c r="C58" s="23"/>
      <c r="D58" s="38"/>
      <c r="E58" s="23"/>
      <c r="F58" s="23"/>
      <c r="G58" s="23"/>
      <c r="H58" s="23"/>
      <c r="I58" s="55"/>
      <c r="J58" s="23" t="e">
        <f t="shared" si="5"/>
        <v>#DIV/0!</v>
      </c>
      <c r="K58" s="23" t="e">
        <f t="shared" si="6"/>
        <v>#DIV/0!</v>
      </c>
      <c r="L58" s="38" t="e">
        <f t="shared" si="7"/>
        <v>#DIV/0!</v>
      </c>
      <c r="M58" s="23" t="e">
        <f t="shared" si="8"/>
        <v>#DIV/0!</v>
      </c>
      <c r="N58" s="16"/>
    </row>
    <row r="59" spans="1:14">
      <c r="A59" s="17" t="s">
        <v>5</v>
      </c>
      <c r="B59" s="1">
        <f>67+93</f>
        <v>160</v>
      </c>
      <c r="C59" s="23">
        <f>49.7+65.3</f>
        <v>115</v>
      </c>
      <c r="D59" s="38">
        <f t="shared" si="10"/>
        <v>45</v>
      </c>
      <c r="E59" s="23">
        <f t="shared" si="11"/>
        <v>71.875</v>
      </c>
      <c r="F59" s="23">
        <f>16476.5+19702.3</f>
        <v>36178.800000000003</v>
      </c>
      <c r="G59" s="23">
        <f>8094+7021.9</f>
        <v>15115.9</v>
      </c>
      <c r="H59" s="23"/>
      <c r="I59" s="55">
        <f>G59/F59</f>
        <v>0.41781098322774657</v>
      </c>
      <c r="J59" s="23">
        <f t="shared" si="5"/>
        <v>18843.125</v>
      </c>
      <c r="K59" s="23">
        <f>SUM(G59/C59/6*1000)</f>
        <v>21907.101449275364</v>
      </c>
      <c r="L59" s="38">
        <f t="shared" si="7"/>
        <v>-3063.9764492753638</v>
      </c>
      <c r="M59" s="23">
        <f t="shared" si="8"/>
        <v>116.26044750685125</v>
      </c>
      <c r="N59" s="16"/>
    </row>
    <row r="60" spans="1:14">
      <c r="A60" s="17"/>
      <c r="C60" s="23"/>
      <c r="D60" s="38">
        <f t="shared" si="10"/>
        <v>0</v>
      </c>
      <c r="E60" s="23"/>
      <c r="F60" s="23"/>
      <c r="G60" s="23"/>
      <c r="H60" s="23"/>
      <c r="I60" s="23"/>
      <c r="J60" s="23" t="e">
        <f t="shared" si="5"/>
        <v>#DIV/0!</v>
      </c>
      <c r="K60" s="23" t="e">
        <f t="shared" si="6"/>
        <v>#DIV/0!</v>
      </c>
      <c r="L60" s="38" t="e">
        <f t="shared" si="7"/>
        <v>#DIV/0!</v>
      </c>
      <c r="M60" s="23" t="e">
        <f t="shared" si="8"/>
        <v>#DIV/0!</v>
      </c>
      <c r="N60" s="16"/>
    </row>
    <row r="61" spans="1:14" ht="30">
      <c r="A61" s="14" t="s">
        <v>44</v>
      </c>
      <c r="B61" s="1">
        <v>10</v>
      </c>
      <c r="C61" s="23">
        <v>9</v>
      </c>
      <c r="D61" s="38">
        <f t="shared" si="10"/>
        <v>1</v>
      </c>
      <c r="E61" s="23">
        <f t="shared" si="11"/>
        <v>90</v>
      </c>
      <c r="F61" s="23">
        <v>3451</v>
      </c>
      <c r="G61" s="23">
        <v>1765.3</v>
      </c>
      <c r="H61" s="23"/>
      <c r="I61" s="55">
        <f>G61/F61</f>
        <v>0.51153288901767602</v>
      </c>
      <c r="J61" s="23">
        <f t="shared" si="5"/>
        <v>28758.333333333336</v>
      </c>
      <c r="K61" s="23">
        <f t="shared" si="6"/>
        <v>32690.740740740745</v>
      </c>
      <c r="L61" s="38">
        <f t="shared" si="7"/>
        <v>-3932.4074074074088</v>
      </c>
      <c r="M61" s="23">
        <f t="shared" si="8"/>
        <v>113.67397533726134</v>
      </c>
      <c r="N61" s="16"/>
    </row>
    <row r="62" spans="1:14">
      <c r="A62" s="17"/>
      <c r="C62" s="23"/>
      <c r="D62" s="38">
        <f t="shared" si="10"/>
        <v>0</v>
      </c>
      <c r="E62" s="23"/>
      <c r="F62" s="23"/>
      <c r="G62" s="23"/>
      <c r="H62" s="23"/>
      <c r="I62" s="23"/>
      <c r="J62" s="23" t="e">
        <f t="shared" si="5"/>
        <v>#DIV/0!</v>
      </c>
      <c r="K62" s="23" t="e">
        <f t="shared" si="6"/>
        <v>#DIV/0!</v>
      </c>
      <c r="L62" s="38" t="e">
        <f t="shared" si="7"/>
        <v>#DIV/0!</v>
      </c>
      <c r="M62" s="23" t="e">
        <f t="shared" si="8"/>
        <v>#DIV/0!</v>
      </c>
      <c r="N62" s="16"/>
    </row>
    <row r="63" spans="1:14">
      <c r="A63" s="17"/>
      <c r="C63" s="23"/>
      <c r="D63" s="38">
        <f t="shared" si="10"/>
        <v>0</v>
      </c>
      <c r="E63" s="23"/>
      <c r="F63" s="23"/>
      <c r="G63" s="23"/>
      <c r="H63" s="23"/>
      <c r="I63" s="23"/>
      <c r="J63" s="23" t="e">
        <f t="shared" si="5"/>
        <v>#DIV/0!</v>
      </c>
      <c r="K63" s="23" t="e">
        <f t="shared" si="6"/>
        <v>#DIV/0!</v>
      </c>
      <c r="L63" s="38" t="e">
        <f t="shared" si="7"/>
        <v>#DIV/0!</v>
      </c>
      <c r="M63" s="23" t="e">
        <f t="shared" si="8"/>
        <v>#DIV/0!</v>
      </c>
      <c r="N63" s="16"/>
    </row>
    <row r="64" spans="1:14">
      <c r="A64" s="17"/>
      <c r="C64" s="23"/>
      <c r="D64" s="38">
        <f t="shared" si="10"/>
        <v>0</v>
      </c>
      <c r="E64" s="23"/>
      <c r="F64" s="23"/>
      <c r="G64" s="23"/>
      <c r="H64" s="23"/>
      <c r="I64" s="55"/>
      <c r="J64" s="23" t="e">
        <f t="shared" si="5"/>
        <v>#DIV/0!</v>
      </c>
      <c r="K64" s="23" t="e">
        <f t="shared" si="6"/>
        <v>#DIV/0!</v>
      </c>
      <c r="L64" s="38" t="e">
        <f t="shared" si="7"/>
        <v>#DIV/0!</v>
      </c>
      <c r="M64" s="23" t="e">
        <f t="shared" si="8"/>
        <v>#DIV/0!</v>
      </c>
      <c r="N64" s="16"/>
    </row>
    <row r="65" spans="1:14">
      <c r="A65" s="17"/>
      <c r="C65" s="23"/>
      <c r="D65" s="38">
        <f t="shared" si="10"/>
        <v>0</v>
      </c>
      <c r="E65" s="23"/>
      <c r="F65" s="23"/>
      <c r="G65" s="23"/>
      <c r="H65" s="23"/>
      <c r="I65" s="55"/>
      <c r="J65" s="23" t="e">
        <f t="shared" si="5"/>
        <v>#DIV/0!</v>
      </c>
      <c r="K65" s="23" t="e">
        <f t="shared" si="6"/>
        <v>#DIV/0!</v>
      </c>
      <c r="L65" s="38" t="e">
        <f t="shared" si="7"/>
        <v>#DIV/0!</v>
      </c>
      <c r="M65" s="23" t="e">
        <f t="shared" si="8"/>
        <v>#DIV/0!</v>
      </c>
      <c r="N65" s="16"/>
    </row>
    <row r="66" spans="1:14">
      <c r="A66" s="11"/>
      <c r="C66" s="23"/>
      <c r="D66" s="23"/>
      <c r="E66" s="23" t="e">
        <f t="shared" si="2"/>
        <v>#DIV/0!</v>
      </c>
      <c r="F66" s="23"/>
      <c r="G66" s="23"/>
      <c r="H66" s="23"/>
      <c r="I66" s="55"/>
      <c r="J66" s="23" t="e">
        <f t="shared" si="5"/>
        <v>#DIV/0!</v>
      </c>
      <c r="K66" s="23" t="e">
        <f t="shared" si="6"/>
        <v>#DIV/0!</v>
      </c>
      <c r="L66" s="38" t="e">
        <f t="shared" si="7"/>
        <v>#DIV/0!</v>
      </c>
      <c r="M66" s="23" t="e">
        <f t="shared" si="8"/>
        <v>#DIV/0!</v>
      </c>
      <c r="N66" s="16"/>
    </row>
    <row r="67" spans="1:14" s="3" customFormat="1">
      <c r="A67" s="15" t="s">
        <v>4</v>
      </c>
      <c r="B67" s="1"/>
      <c r="C67" s="23"/>
      <c r="D67" s="23"/>
      <c r="E67" s="23" t="e">
        <f t="shared" si="2"/>
        <v>#DIV/0!</v>
      </c>
      <c r="F67" s="23"/>
      <c r="G67" s="23"/>
      <c r="H67" s="23"/>
      <c r="I67" s="55"/>
      <c r="J67" s="23" t="e">
        <f t="shared" si="5"/>
        <v>#DIV/0!</v>
      </c>
      <c r="K67" s="23" t="e">
        <f t="shared" si="6"/>
        <v>#DIV/0!</v>
      </c>
      <c r="L67" s="38" t="e">
        <f t="shared" si="7"/>
        <v>#DIV/0!</v>
      </c>
      <c r="M67" s="23" t="e">
        <f t="shared" si="8"/>
        <v>#DIV/0!</v>
      </c>
      <c r="N67" s="34"/>
    </row>
    <row r="68" spans="1:14">
      <c r="A68" s="16" t="s">
        <v>3</v>
      </c>
      <c r="C68" s="23"/>
      <c r="D68" s="23"/>
      <c r="E68" s="23" t="e">
        <f t="shared" si="2"/>
        <v>#DIV/0!</v>
      </c>
      <c r="F68" s="23"/>
      <c r="G68" s="23"/>
      <c r="H68" s="23"/>
      <c r="I68" s="55"/>
      <c r="J68" s="23" t="e">
        <f t="shared" si="5"/>
        <v>#DIV/0!</v>
      </c>
      <c r="K68" s="23" t="e">
        <f t="shared" si="6"/>
        <v>#DIV/0!</v>
      </c>
      <c r="L68" s="38" t="e">
        <f t="shared" si="7"/>
        <v>#DIV/0!</v>
      </c>
      <c r="M68" s="23" t="e">
        <f t="shared" si="8"/>
        <v>#DIV/0!</v>
      </c>
      <c r="N68" s="16"/>
    </row>
    <row r="69" spans="1:14">
      <c r="A69" s="11" t="s">
        <v>2</v>
      </c>
      <c r="C69" s="23"/>
      <c r="D69" s="23"/>
      <c r="E69" s="23" t="e">
        <f t="shared" si="2"/>
        <v>#DIV/0!</v>
      </c>
      <c r="F69" s="23"/>
      <c r="G69" s="23"/>
      <c r="H69" s="23"/>
      <c r="I69" s="55"/>
      <c r="J69" s="23" t="e">
        <f t="shared" si="5"/>
        <v>#DIV/0!</v>
      </c>
      <c r="K69" s="23" t="e">
        <f t="shared" si="6"/>
        <v>#DIV/0!</v>
      </c>
      <c r="L69" s="38" t="e">
        <f t="shared" si="7"/>
        <v>#DIV/0!</v>
      </c>
      <c r="M69" s="23" t="e">
        <f t="shared" si="8"/>
        <v>#DIV/0!</v>
      </c>
      <c r="N69" s="16"/>
    </row>
    <row r="70" spans="1:14">
      <c r="A70" s="17" t="s">
        <v>16</v>
      </c>
      <c r="C70" s="23"/>
      <c r="D70" s="23"/>
      <c r="E70" s="23" t="e">
        <f t="shared" si="2"/>
        <v>#DIV/0!</v>
      </c>
      <c r="F70" s="23"/>
      <c r="G70" s="23"/>
      <c r="H70" s="23"/>
      <c r="I70" s="55"/>
      <c r="J70" s="23" t="e">
        <f t="shared" si="5"/>
        <v>#DIV/0!</v>
      </c>
      <c r="K70" s="23" t="e">
        <f t="shared" si="6"/>
        <v>#DIV/0!</v>
      </c>
      <c r="L70" s="38" t="e">
        <f t="shared" si="7"/>
        <v>#DIV/0!</v>
      </c>
      <c r="M70" s="23" t="e">
        <f t="shared" si="8"/>
        <v>#DIV/0!</v>
      </c>
      <c r="N70" s="16"/>
    </row>
    <row r="71" spans="1:14">
      <c r="A71" s="17" t="s">
        <v>5</v>
      </c>
      <c r="C71" s="23"/>
      <c r="D71" s="23"/>
      <c r="E71" s="23" t="e">
        <f t="shared" si="2"/>
        <v>#DIV/0!</v>
      </c>
      <c r="F71" s="23"/>
      <c r="G71" s="23"/>
      <c r="H71" s="23"/>
      <c r="I71" s="55"/>
      <c r="J71" s="23" t="e">
        <f t="shared" si="5"/>
        <v>#DIV/0!</v>
      </c>
      <c r="K71" s="23" t="e">
        <f t="shared" si="6"/>
        <v>#DIV/0!</v>
      </c>
      <c r="L71" s="38" t="e">
        <f t="shared" si="7"/>
        <v>#DIV/0!</v>
      </c>
      <c r="M71" s="23" t="e">
        <f t="shared" si="8"/>
        <v>#DIV/0!</v>
      </c>
      <c r="N71" s="16"/>
    </row>
    <row r="72" spans="1:14">
      <c r="A72" s="11"/>
      <c r="C72" s="23"/>
      <c r="D72" s="23"/>
      <c r="E72" s="23" t="e">
        <f t="shared" si="2"/>
        <v>#DIV/0!</v>
      </c>
      <c r="F72" s="23"/>
      <c r="G72" s="23"/>
      <c r="H72" s="23"/>
      <c r="I72" s="55"/>
      <c r="J72" s="23" t="e">
        <f t="shared" si="5"/>
        <v>#DIV/0!</v>
      </c>
      <c r="K72" s="23" t="e">
        <f t="shared" si="6"/>
        <v>#DIV/0!</v>
      </c>
      <c r="L72" s="38" t="e">
        <f t="shared" si="7"/>
        <v>#DIV/0!</v>
      </c>
      <c r="M72" s="23" t="e">
        <f t="shared" si="8"/>
        <v>#DIV/0!</v>
      </c>
      <c r="N72" s="16"/>
    </row>
    <row r="73" spans="1:14">
      <c r="A73" s="11" t="s">
        <v>35</v>
      </c>
      <c r="B73" s="1">
        <v>33.5</v>
      </c>
      <c r="C73" s="23">
        <v>29</v>
      </c>
      <c r="D73" s="23"/>
      <c r="E73" s="23">
        <f t="shared" si="2"/>
        <v>86.567164179104466</v>
      </c>
      <c r="F73" s="23">
        <v>7795</v>
      </c>
      <c r="G73" s="23">
        <v>3154.5</v>
      </c>
      <c r="H73" s="23"/>
      <c r="I73" s="55"/>
      <c r="J73" s="23">
        <f t="shared" si="5"/>
        <v>19390.547263681594</v>
      </c>
      <c r="K73" s="23">
        <f t="shared" si="6"/>
        <v>18129.310344827587</v>
      </c>
      <c r="L73" s="38">
        <f t="shared" si="7"/>
        <v>1261.2369188540069</v>
      </c>
      <c r="M73" s="23">
        <f t="shared" si="8"/>
        <v>93.495609475570092</v>
      </c>
      <c r="N73" s="16"/>
    </row>
    <row r="74" spans="1:14">
      <c r="A74" s="11"/>
      <c r="C74" s="23"/>
      <c r="D74" s="23"/>
      <c r="E74" s="23" t="e">
        <f t="shared" si="2"/>
        <v>#DIV/0!</v>
      </c>
      <c r="F74" s="23"/>
      <c r="G74" s="23"/>
      <c r="H74" s="23"/>
      <c r="I74" s="55"/>
      <c r="J74" s="23" t="e">
        <f t="shared" si="5"/>
        <v>#DIV/0!</v>
      </c>
      <c r="K74" s="23" t="e">
        <f t="shared" si="6"/>
        <v>#DIV/0!</v>
      </c>
      <c r="L74" s="38" t="e">
        <f t="shared" si="7"/>
        <v>#DIV/0!</v>
      </c>
      <c r="M74" s="23" t="e">
        <f t="shared" si="8"/>
        <v>#DIV/0!</v>
      </c>
      <c r="N74" s="16"/>
    </row>
    <row r="75" spans="1:14">
      <c r="A75" s="11" t="s">
        <v>36</v>
      </c>
      <c r="B75" s="1">
        <v>49.75</v>
      </c>
      <c r="C75" s="23">
        <v>41</v>
      </c>
      <c r="D75" s="23"/>
      <c r="E75" s="23">
        <f t="shared" ref="E75:E95" si="13">SUM(C75/B75*100)</f>
        <v>82.412060301507537</v>
      </c>
      <c r="F75" s="23">
        <v>6077</v>
      </c>
      <c r="G75" s="23">
        <v>3346.6</v>
      </c>
      <c r="H75" s="23"/>
      <c r="I75" s="55"/>
      <c r="J75" s="23">
        <f t="shared" ref="J75:J91" si="14">SUM(F75/B75/12*1000)</f>
        <v>10179.22948073702</v>
      </c>
      <c r="K75" s="23">
        <f t="shared" ref="K75:K91" si="15">SUM(G75/C75/6*1000)</f>
        <v>13604.065040650406</v>
      </c>
      <c r="L75" s="38">
        <f t="shared" si="7"/>
        <v>-3424.8355599133865</v>
      </c>
      <c r="M75" s="23">
        <f t="shared" si="8"/>
        <v>133.64533205970531</v>
      </c>
      <c r="N75" s="16"/>
    </row>
    <row r="76" spans="1:14">
      <c r="A76" s="11"/>
      <c r="C76" s="23"/>
      <c r="D76" s="23"/>
      <c r="E76" s="23"/>
      <c r="F76" s="23"/>
      <c r="G76" s="23"/>
      <c r="H76" s="23"/>
      <c r="I76" s="55"/>
      <c r="J76" s="23" t="e">
        <f t="shared" si="14"/>
        <v>#DIV/0!</v>
      </c>
      <c r="K76" s="23" t="e">
        <f t="shared" si="15"/>
        <v>#DIV/0!</v>
      </c>
      <c r="L76" s="38" t="e">
        <f t="shared" si="7"/>
        <v>#DIV/0!</v>
      </c>
      <c r="M76" s="23" t="e">
        <f t="shared" si="8"/>
        <v>#DIV/0!</v>
      </c>
      <c r="N76" s="16"/>
    </row>
    <row r="77" spans="1:14" ht="30">
      <c r="A77" s="11" t="s">
        <v>39</v>
      </c>
      <c r="B77" s="54">
        <v>2734</v>
      </c>
      <c r="C77" s="23">
        <v>2043</v>
      </c>
      <c r="D77" s="23">
        <f>B77-C77</f>
        <v>691</v>
      </c>
      <c r="E77" s="23">
        <f>SUM(C77/B77*100)</f>
        <v>74.725676664228232</v>
      </c>
      <c r="F77" s="23">
        <v>461928.4</v>
      </c>
      <c r="G77" s="23">
        <v>207008.8</v>
      </c>
      <c r="H77" s="23"/>
      <c r="I77" s="55">
        <f>G77/F77</f>
        <v>0.44814044774038569</v>
      </c>
      <c r="J77" s="23">
        <f>SUM(F77/B77/12*1000)</f>
        <v>14079.748841745915</v>
      </c>
      <c r="K77" s="23">
        <f>G77/C77/6*1000</f>
        <v>16887.648882362537</v>
      </c>
      <c r="L77" s="38">
        <f t="shared" ref="L77:L95" si="16">SUM(J77-K77)</f>
        <v>-2807.9000406166215</v>
      </c>
      <c r="M77" s="23">
        <f t="shared" ref="M77:M95" si="17">SUM(K77/J77*100)</f>
        <v>119.9428276184253</v>
      </c>
      <c r="N77" s="16"/>
    </row>
    <row r="78" spans="1:14">
      <c r="A78" s="16" t="s">
        <v>3</v>
      </c>
      <c r="C78" s="23"/>
      <c r="D78" s="23"/>
      <c r="E78" s="23"/>
      <c r="G78" s="23"/>
      <c r="H78" s="23"/>
      <c r="I78" s="55"/>
      <c r="J78" s="23" t="e">
        <f>SUM(G78/B78/12*1000)</f>
        <v>#DIV/0!</v>
      </c>
      <c r="K78" s="23" t="e">
        <f>SUM(#REF!/C78/6*1000)</f>
        <v>#REF!</v>
      </c>
      <c r="L78" s="38" t="e">
        <f t="shared" si="16"/>
        <v>#DIV/0!</v>
      </c>
      <c r="M78" s="23" t="e">
        <f t="shared" si="17"/>
        <v>#REF!</v>
      </c>
      <c r="N78" s="16"/>
    </row>
    <row r="79" spans="1:14">
      <c r="A79" s="11" t="s">
        <v>2</v>
      </c>
      <c r="B79" s="54"/>
      <c r="C79" s="23"/>
      <c r="D79" s="23"/>
      <c r="E79" s="23"/>
      <c r="F79" s="23"/>
      <c r="G79" s="23"/>
      <c r="H79" s="23"/>
      <c r="I79" s="55"/>
      <c r="J79" s="23" t="e">
        <f>SUM(G79/B79/12*1000)</f>
        <v>#DIV/0!</v>
      </c>
      <c r="K79" s="23" t="e">
        <f>SUM(#REF!/C79/6*1000)</f>
        <v>#REF!</v>
      </c>
      <c r="L79" s="38" t="e">
        <f t="shared" si="16"/>
        <v>#DIV/0!</v>
      </c>
      <c r="M79" s="23" t="e">
        <f t="shared" si="17"/>
        <v>#REF!</v>
      </c>
      <c r="N79" s="16"/>
    </row>
    <row r="80" spans="1:14" s="9" customFormat="1">
      <c r="A80" s="17" t="s">
        <v>16</v>
      </c>
      <c r="B80" s="56">
        <v>1170</v>
      </c>
      <c r="C80" s="38">
        <v>907</v>
      </c>
      <c r="D80" s="38">
        <f>B80-C80</f>
        <v>263</v>
      </c>
      <c r="E80" s="38">
        <f t="shared" si="13"/>
        <v>77.521367521367523</v>
      </c>
      <c r="F80" s="38">
        <v>344052.3</v>
      </c>
      <c r="G80" s="38">
        <v>129415.6</v>
      </c>
      <c r="H80" s="38"/>
      <c r="I80" s="57">
        <f>G80/F80</f>
        <v>0.37615095146871569</v>
      </c>
      <c r="J80" s="38">
        <f>SUM(F80/B80/12*1000)</f>
        <v>24505.14957264957</v>
      </c>
      <c r="K80" s="38">
        <f>SUM(G80/C80/6*1000)</f>
        <v>23780.889378904816</v>
      </c>
      <c r="L80" s="38">
        <f t="shared" si="16"/>
        <v>724.26019374475436</v>
      </c>
      <c r="M80" s="38">
        <f t="shared" si="17"/>
        <v>97.044457159514309</v>
      </c>
      <c r="N80" s="33"/>
    </row>
    <row r="81" spans="1:14">
      <c r="A81" s="11"/>
      <c r="C81" s="23"/>
      <c r="D81" s="23"/>
      <c r="E81" s="23"/>
      <c r="F81" s="23"/>
      <c r="G81" s="23"/>
      <c r="H81" s="23"/>
      <c r="I81" s="55"/>
      <c r="J81" s="23" t="e">
        <f t="shared" si="14"/>
        <v>#DIV/0!</v>
      </c>
      <c r="K81" s="23" t="e">
        <f t="shared" si="15"/>
        <v>#DIV/0!</v>
      </c>
      <c r="L81" s="38" t="e">
        <f t="shared" si="16"/>
        <v>#DIV/0!</v>
      </c>
      <c r="M81" s="23" t="e">
        <f t="shared" si="17"/>
        <v>#DIV/0!</v>
      </c>
      <c r="N81" s="16"/>
    </row>
    <row r="82" spans="1:14" ht="30">
      <c r="A82" s="11" t="s">
        <v>40</v>
      </c>
      <c r="B82" s="1">
        <v>574</v>
      </c>
      <c r="C82" s="23">
        <v>355</v>
      </c>
      <c r="D82" s="23">
        <f>B82-C82</f>
        <v>219</v>
      </c>
      <c r="E82" s="23">
        <f t="shared" si="13"/>
        <v>61.846689895470384</v>
      </c>
      <c r="F82" s="23">
        <v>86794.9</v>
      </c>
      <c r="G82" s="23">
        <v>45126.7</v>
      </c>
      <c r="H82" s="23"/>
      <c r="I82" s="55">
        <f t="shared" ref="I82:I95" si="18">G82/F82</f>
        <v>0.51992340563788886</v>
      </c>
      <c r="J82" s="23">
        <f t="shared" si="14"/>
        <v>12600.885598141695</v>
      </c>
      <c r="K82" s="23">
        <f t="shared" si="15"/>
        <v>21186.244131455398</v>
      </c>
      <c r="L82" s="38">
        <f t="shared" si="16"/>
        <v>-8585.3585333137034</v>
      </c>
      <c r="M82" s="23">
        <f t="shared" si="17"/>
        <v>168.13297737247788</v>
      </c>
      <c r="N82" s="16"/>
    </row>
    <row r="83" spans="1:14">
      <c r="A83" s="16" t="s">
        <v>3</v>
      </c>
      <c r="C83" s="23"/>
      <c r="D83" s="23"/>
      <c r="E83" s="23"/>
      <c r="F83" s="23"/>
      <c r="G83" s="23"/>
      <c r="H83" s="23"/>
      <c r="I83" s="55"/>
      <c r="J83" s="23" t="e">
        <f t="shared" si="14"/>
        <v>#DIV/0!</v>
      </c>
      <c r="K83" s="23" t="e">
        <f t="shared" si="15"/>
        <v>#DIV/0!</v>
      </c>
      <c r="L83" s="38" t="e">
        <f t="shared" si="16"/>
        <v>#DIV/0!</v>
      </c>
      <c r="M83" s="23" t="e">
        <f t="shared" si="17"/>
        <v>#DIV/0!</v>
      </c>
      <c r="N83" s="16"/>
    </row>
    <row r="84" spans="1:14">
      <c r="A84" s="11" t="s">
        <v>2</v>
      </c>
      <c r="C84" s="23"/>
      <c r="D84" s="23"/>
      <c r="E84" s="23"/>
      <c r="F84" s="23"/>
      <c r="G84" s="23"/>
      <c r="H84" s="23"/>
      <c r="I84" s="55"/>
      <c r="J84" s="23" t="e">
        <f t="shared" si="14"/>
        <v>#DIV/0!</v>
      </c>
      <c r="K84" s="23" t="e">
        <f t="shared" si="15"/>
        <v>#DIV/0!</v>
      </c>
      <c r="L84" s="38" t="e">
        <f t="shared" si="16"/>
        <v>#DIV/0!</v>
      </c>
      <c r="M84" s="23" t="e">
        <f t="shared" si="17"/>
        <v>#DIV/0!</v>
      </c>
      <c r="N84" s="16"/>
    </row>
    <row r="85" spans="1:14" s="9" customFormat="1">
      <c r="A85" s="17" t="s">
        <v>16</v>
      </c>
      <c r="B85" s="9">
        <v>339</v>
      </c>
      <c r="C85" s="38">
        <v>193</v>
      </c>
      <c r="D85" s="38">
        <f>B85-C85</f>
        <v>146</v>
      </c>
      <c r="E85" s="38">
        <f t="shared" si="13"/>
        <v>56.932153392330385</v>
      </c>
      <c r="F85" s="38">
        <v>59248.2</v>
      </c>
      <c r="G85" s="38">
        <v>22860.3</v>
      </c>
      <c r="H85" s="38"/>
      <c r="I85" s="57">
        <f t="shared" si="18"/>
        <v>0.38583956980971573</v>
      </c>
      <c r="J85" s="38">
        <f>SUM(F85/B85/12*1000)</f>
        <v>14564.454277286137</v>
      </c>
      <c r="K85" s="38">
        <f>SUM(G85/C85/6*1000)</f>
        <v>19741.191709844559</v>
      </c>
      <c r="L85" s="38">
        <f t="shared" si="16"/>
        <v>-5176.7374325584224</v>
      </c>
      <c r="M85" s="38">
        <f t="shared" si="17"/>
        <v>135.54364162227319</v>
      </c>
      <c r="N85" s="33"/>
    </row>
    <row r="86" spans="1:14">
      <c r="A86" s="11"/>
      <c r="C86" s="23"/>
      <c r="D86" s="23"/>
      <c r="E86" s="23"/>
      <c r="F86" s="23"/>
      <c r="G86" s="23"/>
      <c r="H86" s="23"/>
      <c r="I86" s="55"/>
      <c r="J86" s="23" t="e">
        <f t="shared" si="14"/>
        <v>#DIV/0!</v>
      </c>
      <c r="K86" s="23" t="e">
        <f t="shared" si="15"/>
        <v>#DIV/0!</v>
      </c>
      <c r="L86" s="38" t="e">
        <f t="shared" si="16"/>
        <v>#DIV/0!</v>
      </c>
      <c r="M86" s="23" t="e">
        <f t="shared" si="17"/>
        <v>#DIV/0!</v>
      </c>
      <c r="N86" s="16"/>
    </row>
    <row r="87" spans="1:14" ht="30">
      <c r="A87" s="11" t="s">
        <v>41</v>
      </c>
      <c r="B87" s="1">
        <v>2448</v>
      </c>
      <c r="C87" s="23">
        <v>1577</v>
      </c>
      <c r="D87" s="23">
        <f>B87-C87</f>
        <v>871</v>
      </c>
      <c r="E87" s="23">
        <f t="shared" si="13"/>
        <v>64.419934640522882</v>
      </c>
      <c r="F87" s="23">
        <v>542004.19999999995</v>
      </c>
      <c r="G87" s="23">
        <v>320216.3</v>
      </c>
      <c r="H87" s="23"/>
      <c r="I87" s="55">
        <f t="shared" si="18"/>
        <v>0.59080040339170803</v>
      </c>
      <c r="J87" s="23">
        <f t="shared" si="14"/>
        <v>18450.578703703701</v>
      </c>
      <c r="K87" s="23">
        <f t="shared" si="15"/>
        <v>33842.34834073134</v>
      </c>
      <c r="L87" s="38">
        <f t="shared" si="16"/>
        <v>-15391.769637027639</v>
      </c>
      <c r="M87" s="23">
        <f t="shared" si="17"/>
        <v>183.42160906821829</v>
      </c>
      <c r="N87" s="16"/>
    </row>
    <row r="88" spans="1:14">
      <c r="A88" s="16" t="s">
        <v>3</v>
      </c>
      <c r="C88" s="23"/>
      <c r="D88" s="23"/>
      <c r="E88" s="23"/>
      <c r="F88" s="23"/>
      <c r="G88" s="23"/>
      <c r="H88" s="23"/>
      <c r="I88" s="55"/>
      <c r="J88" s="23" t="e">
        <f t="shared" si="14"/>
        <v>#DIV/0!</v>
      </c>
      <c r="K88" s="23" t="e">
        <f t="shared" si="15"/>
        <v>#DIV/0!</v>
      </c>
      <c r="L88" s="38" t="e">
        <f t="shared" si="16"/>
        <v>#DIV/0!</v>
      </c>
      <c r="M88" s="23" t="e">
        <f t="shared" si="17"/>
        <v>#DIV/0!</v>
      </c>
      <c r="N88" s="16"/>
    </row>
    <row r="89" spans="1:14">
      <c r="A89" s="11" t="s">
        <v>2</v>
      </c>
      <c r="C89" s="23"/>
      <c r="D89" s="23"/>
      <c r="E89" s="23"/>
      <c r="F89" s="23"/>
      <c r="G89" s="23"/>
      <c r="H89" s="23"/>
      <c r="I89" s="55"/>
      <c r="J89" s="23" t="e">
        <f t="shared" si="14"/>
        <v>#DIV/0!</v>
      </c>
      <c r="K89" s="23" t="e">
        <f t="shared" si="15"/>
        <v>#DIV/0!</v>
      </c>
      <c r="L89" s="38" t="e">
        <f t="shared" si="16"/>
        <v>#DIV/0!</v>
      </c>
      <c r="M89" s="23" t="e">
        <f t="shared" si="17"/>
        <v>#DIV/0!</v>
      </c>
      <c r="N89" s="16"/>
    </row>
    <row r="90" spans="1:14" s="9" customFormat="1">
      <c r="A90" s="17" t="s">
        <v>16</v>
      </c>
      <c r="B90" s="9">
        <v>1749</v>
      </c>
      <c r="C90" s="38">
        <v>1080</v>
      </c>
      <c r="D90" s="38">
        <f>B90-C90</f>
        <v>669</v>
      </c>
      <c r="E90" s="38">
        <f t="shared" si="13"/>
        <v>61.749571183533448</v>
      </c>
      <c r="F90" s="38">
        <v>404804.7</v>
      </c>
      <c r="G90" s="38">
        <v>239247.1</v>
      </c>
      <c r="H90" s="38"/>
      <c r="I90" s="57">
        <f t="shared" si="18"/>
        <v>0.59101858254116124</v>
      </c>
      <c r="J90" s="38">
        <f t="shared" si="14"/>
        <v>19287.435677530015</v>
      </c>
      <c r="K90" s="38">
        <f t="shared" si="15"/>
        <v>36920.8487654321</v>
      </c>
      <c r="L90" s="38">
        <f t="shared" si="16"/>
        <v>-17633.413087902085</v>
      </c>
      <c r="M90" s="38">
        <f t="shared" si="17"/>
        <v>191.4243520119428</v>
      </c>
      <c r="N90" s="33"/>
    </row>
    <row r="91" spans="1:14">
      <c r="A91" s="11"/>
      <c r="C91" s="23"/>
      <c r="D91" s="38"/>
      <c r="E91" s="38"/>
      <c r="F91" s="23"/>
      <c r="G91" s="23"/>
      <c r="H91" s="23"/>
      <c r="I91" s="57"/>
      <c r="J91" s="23" t="e">
        <f t="shared" si="14"/>
        <v>#DIV/0!</v>
      </c>
      <c r="K91" s="23" t="e">
        <f t="shared" si="15"/>
        <v>#DIV/0!</v>
      </c>
      <c r="L91" s="38" t="e">
        <f t="shared" si="16"/>
        <v>#DIV/0!</v>
      </c>
      <c r="M91" s="23" t="e">
        <f t="shared" si="17"/>
        <v>#DIV/0!</v>
      </c>
      <c r="N91" s="16"/>
    </row>
    <row r="92" spans="1:14">
      <c r="A92" s="11" t="s">
        <v>43</v>
      </c>
      <c r="B92" s="1">
        <v>225</v>
      </c>
      <c r="C92" s="23">
        <v>140</v>
      </c>
      <c r="D92" s="38">
        <f t="shared" ref="D92:D95" si="19">B92-C92</f>
        <v>85</v>
      </c>
      <c r="E92" s="38">
        <f t="shared" si="13"/>
        <v>62.222222222222221</v>
      </c>
      <c r="F92" s="23">
        <v>27314.2</v>
      </c>
      <c r="G92" s="23">
        <v>13293.2</v>
      </c>
      <c r="H92" s="23"/>
      <c r="I92" s="57">
        <f t="shared" si="18"/>
        <v>0.48667725944746693</v>
      </c>
      <c r="J92" s="23">
        <f t="shared" si="5"/>
        <v>10116.37037037037</v>
      </c>
      <c r="K92" s="23">
        <f t="shared" si="6"/>
        <v>15825.238095238097</v>
      </c>
      <c r="L92" s="38">
        <f t="shared" si="16"/>
        <v>-5708.8677248677268</v>
      </c>
      <c r="M92" s="23">
        <f t="shared" si="17"/>
        <v>156.4319762509715</v>
      </c>
      <c r="N92" s="16"/>
    </row>
    <row r="93" spans="1:14">
      <c r="A93" s="16" t="s">
        <v>3</v>
      </c>
      <c r="C93" s="23"/>
      <c r="D93" s="38"/>
      <c r="E93" s="38"/>
      <c r="F93" s="23"/>
      <c r="G93" s="23"/>
      <c r="H93" s="23"/>
      <c r="I93" s="57"/>
      <c r="J93" s="23" t="e">
        <f t="shared" si="5"/>
        <v>#DIV/0!</v>
      </c>
      <c r="K93" s="23" t="e">
        <f t="shared" si="6"/>
        <v>#DIV/0!</v>
      </c>
      <c r="L93" s="38" t="e">
        <f t="shared" si="16"/>
        <v>#DIV/0!</v>
      </c>
      <c r="M93" s="23" t="e">
        <f t="shared" si="17"/>
        <v>#DIV/0!</v>
      </c>
      <c r="N93" s="16"/>
    </row>
    <row r="94" spans="1:14">
      <c r="A94" s="11" t="s">
        <v>2</v>
      </c>
      <c r="C94" s="23"/>
      <c r="D94" s="38"/>
      <c r="E94" s="38"/>
      <c r="F94" s="23"/>
      <c r="G94" s="23"/>
      <c r="H94" s="23"/>
      <c r="I94" s="57"/>
      <c r="J94" s="23" t="e">
        <f t="shared" si="5"/>
        <v>#DIV/0!</v>
      </c>
      <c r="K94" s="23" t="e">
        <f t="shared" si="6"/>
        <v>#DIV/0!</v>
      </c>
      <c r="L94" s="38" t="e">
        <f t="shared" si="16"/>
        <v>#DIV/0!</v>
      </c>
      <c r="M94" s="23" t="e">
        <f t="shared" si="17"/>
        <v>#DIV/0!</v>
      </c>
      <c r="N94" s="16"/>
    </row>
    <row r="95" spans="1:14">
      <c r="A95" s="17" t="s">
        <v>5</v>
      </c>
      <c r="B95" s="1">
        <v>54</v>
      </c>
      <c r="C95" s="23">
        <v>46</v>
      </c>
      <c r="D95" s="38">
        <f t="shared" si="19"/>
        <v>8</v>
      </c>
      <c r="E95" s="38">
        <f t="shared" si="13"/>
        <v>85.18518518518519</v>
      </c>
      <c r="F95" s="23">
        <v>10987.9</v>
      </c>
      <c r="G95" s="23">
        <v>4801.7</v>
      </c>
      <c r="H95" s="23"/>
      <c r="I95" s="57">
        <f t="shared" si="18"/>
        <v>0.43699888058682734</v>
      </c>
      <c r="J95" s="23">
        <f t="shared" si="5"/>
        <v>16956.635802469133</v>
      </c>
      <c r="K95" s="23">
        <f t="shared" si="6"/>
        <v>17397.46376811594</v>
      </c>
      <c r="L95" s="38">
        <f t="shared" si="16"/>
        <v>-440.82796564680757</v>
      </c>
      <c r="M95" s="23">
        <f t="shared" si="17"/>
        <v>102.59973718125512</v>
      </c>
      <c r="N95" s="16"/>
    </row>
    <row r="96" spans="1:14">
      <c r="A96" s="11"/>
      <c r="C96" s="23"/>
      <c r="D96" s="23"/>
      <c r="E96" s="23"/>
      <c r="F96" s="23"/>
      <c r="G96" s="23"/>
      <c r="H96" s="23"/>
      <c r="I96" s="23"/>
      <c r="J96" s="23"/>
      <c r="K96" s="23"/>
      <c r="L96" s="38"/>
      <c r="M96" s="23"/>
      <c r="N96" s="16"/>
    </row>
    <row r="97" spans="1:14">
      <c r="A97" s="11"/>
      <c r="C97" s="23"/>
      <c r="D97" s="23"/>
      <c r="E97" s="23"/>
      <c r="F97" s="23"/>
      <c r="G97" s="23"/>
      <c r="H97" s="23"/>
      <c r="I97" s="23"/>
      <c r="J97" s="23"/>
      <c r="K97" s="23"/>
      <c r="L97" s="38"/>
      <c r="M97" s="23"/>
      <c r="N97" s="16"/>
    </row>
    <row r="98" spans="1:14">
      <c r="A98" s="11"/>
      <c r="C98" s="23"/>
      <c r="D98" s="23"/>
      <c r="E98" s="23"/>
      <c r="F98" s="23"/>
      <c r="G98" s="23"/>
      <c r="H98" s="23"/>
      <c r="I98" s="23"/>
      <c r="J98" s="23"/>
      <c r="K98" s="23"/>
      <c r="L98" s="38"/>
      <c r="M98" s="23"/>
      <c r="N98" s="16"/>
    </row>
    <row r="99" spans="1:14">
      <c r="A99" s="11"/>
      <c r="C99" s="23"/>
      <c r="D99" s="23"/>
      <c r="E99" s="23"/>
      <c r="F99" s="23"/>
      <c r="G99" s="23"/>
      <c r="H99" s="23"/>
      <c r="I99" s="23"/>
      <c r="J99" s="23"/>
      <c r="K99" s="23"/>
      <c r="L99" s="38"/>
      <c r="M99" s="23"/>
      <c r="N99" s="16"/>
    </row>
    <row r="100" spans="1:14">
      <c r="A100" s="11"/>
      <c r="C100" s="23"/>
      <c r="D100" s="23"/>
      <c r="E100" s="23"/>
      <c r="F100" s="23"/>
      <c r="G100" s="23"/>
      <c r="H100" s="23"/>
      <c r="I100" s="23"/>
      <c r="J100" s="23"/>
      <c r="K100" s="23"/>
      <c r="L100" s="38"/>
      <c r="M100" s="23"/>
      <c r="N100" s="16"/>
    </row>
    <row r="101" spans="1:14">
      <c r="A101" s="11"/>
      <c r="C101" s="23"/>
      <c r="D101" s="23"/>
      <c r="E101" s="23"/>
      <c r="F101" s="23"/>
      <c r="G101" s="23"/>
      <c r="H101" s="23"/>
      <c r="I101" s="23"/>
      <c r="J101" s="23"/>
      <c r="K101" s="23"/>
      <c r="L101" s="38"/>
      <c r="M101" s="23"/>
      <c r="N101" s="16"/>
    </row>
    <row r="102" spans="1:14">
      <c r="A102" s="11"/>
      <c r="C102" s="23"/>
      <c r="D102" s="23"/>
      <c r="E102" s="23"/>
      <c r="F102" s="23"/>
      <c r="G102" s="23"/>
      <c r="H102" s="23"/>
      <c r="I102" s="23"/>
      <c r="J102" s="23"/>
      <c r="K102" s="23"/>
      <c r="L102" s="38"/>
      <c r="M102" s="23"/>
      <c r="N102" s="16"/>
    </row>
    <row r="103" spans="1:14">
      <c r="A103" s="11"/>
      <c r="C103" s="23"/>
      <c r="D103" s="23"/>
      <c r="E103" s="23"/>
      <c r="F103" s="23"/>
      <c r="G103" s="23"/>
      <c r="H103" s="23"/>
      <c r="I103" s="23"/>
      <c r="J103" s="23"/>
      <c r="K103" s="23"/>
      <c r="L103" s="38"/>
      <c r="M103" s="23"/>
      <c r="N103" s="16"/>
    </row>
    <row r="104" spans="1:14">
      <c r="A104" s="11"/>
      <c r="C104" s="23"/>
      <c r="D104" s="23"/>
      <c r="E104" s="23"/>
      <c r="F104" s="23"/>
      <c r="G104" s="23"/>
      <c r="H104" s="23"/>
      <c r="I104" s="23"/>
      <c r="J104" s="23"/>
      <c r="K104" s="23"/>
      <c r="L104" s="38"/>
      <c r="M104" s="23"/>
      <c r="N104" s="16"/>
    </row>
    <row r="105" spans="1:14">
      <c r="A105" s="11"/>
      <c r="C105" s="23"/>
      <c r="D105" s="23"/>
      <c r="E105" s="23"/>
      <c r="F105" s="23"/>
      <c r="G105" s="23"/>
      <c r="H105" s="23"/>
      <c r="I105" s="23"/>
      <c r="J105" s="23"/>
      <c r="K105" s="23"/>
      <c r="L105" s="38"/>
      <c r="M105" s="23"/>
      <c r="N105" s="16"/>
    </row>
    <row r="106" spans="1:14">
      <c r="A106" s="11"/>
      <c r="C106" s="23"/>
      <c r="D106" s="23"/>
      <c r="E106" s="23"/>
      <c r="F106" s="23"/>
      <c r="G106" s="23"/>
      <c r="H106" s="23"/>
      <c r="I106" s="23"/>
      <c r="J106" s="23"/>
      <c r="K106" s="23"/>
      <c r="L106" s="38"/>
      <c r="M106" s="23"/>
      <c r="N106" s="16"/>
    </row>
    <row r="107" spans="1:14">
      <c r="A107" s="11"/>
      <c r="C107" s="23"/>
      <c r="D107" s="23"/>
      <c r="E107" s="23"/>
      <c r="F107" s="23"/>
      <c r="G107" s="23"/>
      <c r="H107" s="23"/>
      <c r="I107" s="23"/>
      <c r="J107" s="23"/>
      <c r="K107" s="23"/>
      <c r="L107" s="38"/>
      <c r="M107" s="23"/>
      <c r="N107" s="16"/>
    </row>
    <row r="108" spans="1:14">
      <c r="A108" s="11"/>
      <c r="C108" s="23"/>
      <c r="D108" s="23"/>
      <c r="E108" s="23"/>
      <c r="F108" s="23"/>
      <c r="G108" s="23"/>
      <c r="H108" s="23"/>
      <c r="I108" s="23"/>
      <c r="J108" s="23"/>
      <c r="K108" s="23"/>
      <c r="L108" s="38"/>
      <c r="M108" s="23"/>
      <c r="N108" s="16"/>
    </row>
    <row r="109" spans="1:14">
      <c r="A109" s="11"/>
      <c r="C109" s="23"/>
      <c r="D109" s="23"/>
      <c r="E109" s="23"/>
      <c r="F109" s="23"/>
      <c r="G109" s="23"/>
      <c r="H109" s="23"/>
      <c r="I109" s="23"/>
      <c r="J109" s="23"/>
      <c r="K109" s="23"/>
      <c r="L109" s="38"/>
      <c r="M109" s="23"/>
      <c r="N109" s="16"/>
    </row>
    <row r="110" spans="1:14">
      <c r="A110" s="11"/>
      <c r="C110" s="23"/>
      <c r="D110" s="23"/>
      <c r="E110" s="23"/>
      <c r="F110" s="23"/>
      <c r="G110" s="23"/>
      <c r="H110" s="23"/>
      <c r="I110" s="23"/>
      <c r="J110" s="23"/>
      <c r="K110" s="23"/>
      <c r="L110" s="38"/>
      <c r="M110" s="23"/>
      <c r="N110" s="16"/>
    </row>
    <row r="111" spans="1:14">
      <c r="A111" s="11"/>
      <c r="C111" s="23"/>
      <c r="D111" s="23"/>
      <c r="E111" s="23"/>
      <c r="F111" s="23"/>
      <c r="G111" s="23"/>
      <c r="H111" s="23"/>
      <c r="I111" s="23"/>
      <c r="J111" s="23"/>
      <c r="K111" s="23"/>
      <c r="L111" s="38"/>
      <c r="M111" s="23"/>
      <c r="N111" s="16"/>
    </row>
    <row r="112" spans="1:14">
      <c r="A112" s="11"/>
      <c r="C112" s="23"/>
      <c r="D112" s="23"/>
      <c r="E112" s="23"/>
      <c r="F112" s="23"/>
      <c r="G112" s="23"/>
      <c r="H112" s="23"/>
      <c r="I112" s="23"/>
      <c r="J112" s="23"/>
      <c r="K112" s="23"/>
      <c r="L112" s="38"/>
      <c r="M112" s="23"/>
      <c r="N112" s="16"/>
    </row>
    <row r="113" spans="1:14">
      <c r="A113" s="11"/>
      <c r="C113" s="23"/>
      <c r="D113" s="23"/>
      <c r="E113" s="23"/>
      <c r="F113" s="23"/>
      <c r="G113" s="23"/>
      <c r="H113" s="23"/>
      <c r="I113" s="23"/>
      <c r="J113" s="23"/>
      <c r="K113" s="23"/>
      <c r="L113" s="38"/>
      <c r="M113" s="23"/>
      <c r="N113" s="16"/>
    </row>
    <row r="114" spans="1:14">
      <c r="A114" s="11"/>
      <c r="C114" s="23"/>
      <c r="D114" s="23"/>
      <c r="E114" s="23"/>
      <c r="F114" s="23"/>
      <c r="G114" s="23"/>
      <c r="H114" s="23"/>
      <c r="I114" s="23"/>
      <c r="J114" s="23"/>
      <c r="K114" s="23"/>
      <c r="L114" s="38"/>
      <c r="M114" s="23"/>
      <c r="N114" s="16"/>
    </row>
    <row r="115" spans="1:14">
      <c r="A115" s="11"/>
      <c r="C115" s="23"/>
      <c r="D115" s="23"/>
      <c r="E115" s="23"/>
      <c r="F115" s="23"/>
      <c r="G115" s="23"/>
      <c r="H115" s="23"/>
      <c r="I115" s="23"/>
      <c r="J115" s="23"/>
      <c r="K115" s="23"/>
      <c r="L115" s="38"/>
      <c r="M115" s="23"/>
      <c r="N115" s="16"/>
    </row>
    <row r="116" spans="1:14">
      <c r="A116" s="11"/>
      <c r="C116" s="23"/>
      <c r="D116" s="23"/>
      <c r="E116" s="23"/>
      <c r="F116" s="23"/>
      <c r="G116" s="23"/>
      <c r="H116" s="23"/>
      <c r="I116" s="23"/>
      <c r="J116" s="23"/>
      <c r="K116" s="23"/>
      <c r="L116" s="38"/>
      <c r="M116" s="23"/>
      <c r="N116" s="16"/>
    </row>
    <row r="117" spans="1:14">
      <c r="A117" s="11"/>
      <c r="C117" s="23"/>
      <c r="D117" s="23"/>
      <c r="E117" s="23"/>
      <c r="F117" s="23"/>
      <c r="G117" s="23"/>
      <c r="H117" s="23"/>
      <c r="I117" s="23"/>
      <c r="J117" s="23"/>
      <c r="K117" s="23"/>
      <c r="L117" s="38"/>
      <c r="M117" s="23"/>
      <c r="N117" s="16"/>
    </row>
    <row r="118" spans="1:14">
      <c r="A118" s="11"/>
      <c r="C118" s="23"/>
      <c r="D118" s="23"/>
      <c r="E118" s="23"/>
      <c r="F118" s="23"/>
      <c r="G118" s="23"/>
      <c r="H118" s="23"/>
      <c r="I118" s="23"/>
      <c r="J118" s="23"/>
      <c r="K118" s="23"/>
      <c r="L118" s="38"/>
      <c r="M118" s="23"/>
      <c r="N118" s="16"/>
    </row>
    <row r="119" spans="1:14">
      <c r="A119" s="11"/>
      <c r="C119" s="23"/>
      <c r="D119" s="23"/>
      <c r="E119" s="23"/>
      <c r="F119" s="23"/>
      <c r="G119" s="23"/>
      <c r="H119" s="23"/>
      <c r="I119" s="23"/>
      <c r="J119" s="23"/>
      <c r="K119" s="23"/>
      <c r="L119" s="38"/>
      <c r="M119" s="23"/>
      <c r="N119" s="11"/>
    </row>
    <row r="120" spans="1:14">
      <c r="A120" s="11"/>
      <c r="C120" s="23"/>
      <c r="D120" s="23"/>
      <c r="E120" s="23"/>
      <c r="F120" s="23"/>
      <c r="G120" s="23"/>
      <c r="H120" s="23"/>
      <c r="I120" s="23"/>
      <c r="J120" s="23"/>
      <c r="K120" s="23"/>
      <c r="L120" s="38"/>
      <c r="M120" s="23"/>
      <c r="N120" s="11"/>
    </row>
    <row r="121" spans="1:14">
      <c r="A121" s="11"/>
      <c r="C121" s="23"/>
      <c r="D121" s="23"/>
      <c r="E121" s="23"/>
      <c r="F121" s="23"/>
      <c r="G121" s="23"/>
      <c r="H121" s="23"/>
      <c r="I121" s="23"/>
      <c r="J121" s="23"/>
      <c r="K121" s="23"/>
      <c r="M121" s="23"/>
      <c r="N121" s="11"/>
    </row>
    <row r="122" spans="1:14">
      <c r="A122" s="11"/>
      <c r="C122" s="23"/>
      <c r="D122" s="23"/>
      <c r="E122" s="23"/>
      <c r="F122" s="23"/>
      <c r="G122" s="23"/>
      <c r="H122" s="23"/>
      <c r="I122" s="23"/>
      <c r="J122" s="23"/>
      <c r="K122" s="23"/>
      <c r="M122" s="23"/>
      <c r="N122" s="11"/>
    </row>
    <row r="123" spans="1:14">
      <c r="A123" s="11"/>
      <c r="C123" s="23"/>
      <c r="D123" s="23"/>
      <c r="E123" s="23"/>
      <c r="F123" s="23"/>
      <c r="G123" s="23"/>
      <c r="H123" s="23"/>
      <c r="I123" s="23"/>
      <c r="J123" s="23"/>
      <c r="K123" s="23"/>
      <c r="M123" s="23"/>
    </row>
    <row r="124" spans="1:14">
      <c r="A124" s="11"/>
      <c r="C124" s="23"/>
      <c r="D124" s="23"/>
      <c r="E124" s="23"/>
      <c r="F124" s="23"/>
      <c r="G124" s="23"/>
      <c r="H124" s="23"/>
      <c r="I124" s="23"/>
      <c r="J124" s="23"/>
      <c r="K124" s="23"/>
      <c r="M124" s="23"/>
    </row>
    <row r="125" spans="1:14">
      <c r="M125" s="23"/>
    </row>
    <row r="126" spans="1:14">
      <c r="M126" s="23"/>
    </row>
    <row r="127" spans="1:14">
      <c r="M127" s="23"/>
    </row>
  </sheetData>
  <mergeCells count="6">
    <mergeCell ref="N4:N5"/>
    <mergeCell ref="A4:A5"/>
    <mergeCell ref="A2:K2"/>
    <mergeCell ref="F4:I4"/>
    <mergeCell ref="B4:E4"/>
    <mergeCell ref="J4:M4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Павлова</cp:lastModifiedBy>
  <cp:lastPrinted>2014-07-02T00:03:27Z</cp:lastPrinted>
  <dcterms:created xsi:type="dcterms:W3CDTF">2014-07-01T23:48:25Z</dcterms:created>
  <dcterms:modified xsi:type="dcterms:W3CDTF">2014-07-21T00:02:58Z</dcterms:modified>
</cp:coreProperties>
</file>