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доходы" sheetId="1" r:id="rId1"/>
    <sheet name="расходы" sheetId="2" r:id="rId2"/>
    <sheet name="испочники" sheetId="3" r:id="rId3"/>
  </sheets>
  <definedNames>
    <definedName name="_xlnm.Print_Titles" localSheetId="0">'доходы'!$5:$5</definedName>
    <definedName name="_xlnm.Print_Titles" localSheetId="1">'расходы'!$2:$2</definedName>
  </definedNames>
  <calcPr fullCalcOnLoad="1"/>
</workbook>
</file>

<file path=xl/sharedStrings.xml><?xml version="1.0" encoding="utf-8"?>
<sst xmlns="http://schemas.openxmlformats.org/spreadsheetml/2006/main" count="325" uniqueCount="311">
  <si>
    <t>I. ДОХОДЫ</t>
  </si>
  <si>
    <t>Код бюджетной классификации РФ</t>
  </si>
  <si>
    <t>Наименование показателя</t>
  </si>
  <si>
    <t>Процент исполнения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</si>
  <si>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</si>
  <si>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</si>
  <si>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</si>
  <si>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</si>
  <si>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</si>
  <si>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</si>
  <si>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</si>
  <si>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</si>
  <si>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</si>
  <si>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</si>
  <si>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</si>
  <si>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</si>
  <si>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</si>
  <si>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</si>
  <si>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</si>
  <si>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</si>
  <si>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</si>
  <si>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1 08 03010 01 0000 110</t>
  </si>
  <si>
    <t xml:space="preserve"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</t>
  </si>
  <si>
    <t>1 08 07140 01 0000 110</t>
  </si>
  <si>
    <t>1 08 07150 01 0000 110</t>
  </si>
  <si>
    <t>Государственная пошлина за выдачу разрешения на установку рекламной конструкции</t>
  </si>
  <si>
    <t>1 08 07173 01 0000 110</t>
  </si>
  <si>
    <t>Государственная пошлина за выдачу органом местного самоуправления городского округа специального  разрешения на движение по автомобильным дорогам транспорных средств, осуществляющих перевозки опасных, тяжеловесных и (или) крупногабаритных грузов</t>
  </si>
  <si>
    <t>1 09 00000 00 0000 000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</si>
  <si>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</si>
  <si>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</si>
  <si>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</si>
  <si>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</si>
  <si>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</si>
  <si>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</si>
  <si>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</si>
  <si>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</si>
  <si>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1 11 07014 04 0000 120</t>
  </si>
  <si>
    <t>Доходы от перечисления части прибыли, остающейся после уплаты налогов и иных обязетельных платежей  муниципальных унитарных предприятий, созданных городскими округами</t>
  </si>
  <si>
    <t>1 11 09034 04 0000 120</t>
  </si>
  <si>
    <t>Доходы от эксплуатации и использования имущества автомобильных дорог, находящихся в собственности  городских округов</t>
  </si>
  <si>
    <t>1 11 09044 04 0000 120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</si>
  <si>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</si>
  <si>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</si>
  <si>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</si>
  <si>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</si>
  <si>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</si>
  <si>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И КОМПЕНСАЦИИ ЗАТРАТ ГОСУДАРСТВА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</si>
  <si>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</si>
  <si>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</si>
  <si>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1 14 00000 00 0000 000</t>
  </si>
  <si>
    <t>ДОХОДЫ ОТ ПРОДАЖИ МАТЕРИАЛЬНЫХ И НЕМАТЕРИАЛЬНЫХ АКТИВОВ</t>
  </si>
  <si>
    <t>1 14 01040 04 0000 410</t>
  </si>
  <si>
    <t>Доходы от продажи квартир, находящихся в собственности городских округов</t>
  </si>
  <si>
    <t>1 14 02033 04 0000 410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</si>
  <si>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</si>
  <si>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</si>
  <si>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</si>
  <si>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1 15 00000 00 0000 000</t>
  </si>
  <si>
    <t>АДМИНИСТРАТИВНЫЕ ПЛАТЕЖИ И СБОРЫ</t>
  </si>
  <si>
    <t>1 15 02040 04 0000 140</t>
  </si>
  <si>
    <t>Платежи, взимаемые организациями городских округов за выполнение определенных функций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</si>
  <si>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</si>
  <si>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</si>
  <si>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</si>
  <si>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</si>
  <si>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ВОЗВРАТ ОСТАТКОВ СУБСИДИЙ И СУБВЕНЦИЙ ПРОШЛЫХ ЛЕТ</t>
  </si>
  <si>
    <t>2 00 00000 00 0000 000</t>
  </si>
  <si>
    <t>БЕЗВОЗМЕЗДНЫЕ ПОСТУПЛЕНИЯ</t>
  </si>
  <si>
    <t>2 02 01000 00 0000 151</t>
  </si>
  <si>
    <t>Дотации бюджетам субъектов Российской Федерации и муниципальных образований</t>
  </si>
  <si>
    <t>2 02 01001 04 0000 151</t>
  </si>
  <si>
    <t>Дотации бюджетам городских округов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</si>
  <si>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</si>
  <si>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</si>
  <si>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2 02 02999 04 0000 151</t>
  </si>
  <si>
    <t>Прочие субсидии бюджетам городских округов</t>
  </si>
  <si>
    <t>в том числе:</t>
  </si>
  <si>
    <t>2 02 03000 00 0000 151</t>
  </si>
  <si>
    <t>Субвенции бюджетам субъектов Российской Федерации и муниципальных образований</t>
  </si>
  <si>
    <t>2 02 03002 04 0000 151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</si>
  <si>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</si>
  <si>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</si>
  <si>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</si>
  <si>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>2 02 03027 04 0000 151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</si>
  <si>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</si>
  <si>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2 02 03029 04 0000 151</t>
  </si>
  <si>
    <t>Cубвенции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</si>
  <si>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2 02 03055 04 0000 151</t>
  </si>
  <si>
    <t>Cубвенции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</si>
  <si>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2 02 03999 04 0000 151</t>
  </si>
  <si>
    <t>Прочие субвенции бюджетам городских округов</t>
  </si>
  <si>
    <t>на финансовое обеспечение полномочий по организации деятельности административных комиссий</t>
  </si>
  <si>
    <t>на реализацию Закона Амурской области "О комиссиях по делам несовершеннолетних и защите их прав"</t>
  </si>
  <si>
    <t>на реализацию Закона Амурской области "О наделении органов местного самоуправления Амурской области государственными полномочиями в сфере охраны труда"</t>
  </si>
  <si>
    <t>на реализацию Закона Амурской области "О дополнительных гарантиях по социальной поддержке детей-сирот и детей, оставшихся без попечения родителей"</t>
  </si>
  <si>
    <t>на реализацию Закона Амурской области "О воспитании и обучении детей-инвалидов в Амурской области"</t>
  </si>
  <si>
    <t>на обеспечение государственных полномочий по организации и осуществлению деятельности органов опеки и попечительства</t>
  </si>
  <si>
    <t>2 02 04000 00 0000 151</t>
  </si>
  <si>
    <t>Иные межбюджетные транферты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</si>
  <si>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</si>
  <si>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</si>
  <si>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2 02 04999 04 0000 151</t>
  </si>
  <si>
    <t>Прочие межбюджетные трансферты, передаваемые бюджетам городских округов</t>
  </si>
  <si>
    <t>на реализацию Закона Амурской области "О финансовом обеспечении государственных гарантий прав граждан на получение общедоступного и бесплатного дошкольного, общего образования в общеобразовательных учреждениях"</t>
  </si>
  <si>
    <t>ВСЕГО ДОХОДОВ</t>
  </si>
  <si>
    <t>II. РАСХОДЫ</t>
  </si>
  <si>
    <t>Код по бюджетной классификации</t>
  </si>
  <si>
    <t>Назначено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</si>
  <si>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</si>
  <si>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</si>
  <si>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</si>
  <si>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</si>
  <si>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</si>
  <si>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</si>
  <si>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0104    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</si>
  <si>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</si>
  <si>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</si>
  <si>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 xml:space="preserve">Судебная система </t>
  </si>
  <si>
    <t>-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</si>
  <si>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</si>
  <si>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</si>
  <si>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</si>
  <si>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</si>
  <si>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</si>
  <si>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Обслуживание государственного и муниципального долга</t>
  </si>
  <si>
    <t>0112</t>
  </si>
  <si>
    <t>Резервные фонды</t>
  </si>
  <si>
    <t>0114</t>
  </si>
  <si>
    <t>Другие общегосударственные вопросы</t>
  </si>
  <si>
    <t>0200</t>
  </si>
  <si>
    <t>Национальная оборона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</si>
  <si>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</si>
  <si>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</si>
  <si>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</si>
  <si>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</si>
  <si>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</si>
  <si>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</si>
  <si>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</si>
  <si>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</si>
  <si>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</si>
  <si>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</si>
  <si>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0406</t>
  </si>
  <si>
    <t>Водные ресурсы</t>
  </si>
  <si>
    <t>0407</t>
  </si>
  <si>
    <t>Лесное хозяйство</t>
  </si>
  <si>
    <t>0408</t>
  </si>
  <si>
    <t>Транспорт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</si>
  <si>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</si>
  <si>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</si>
  <si>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</si>
  <si>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</si>
  <si>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</si>
  <si>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</si>
  <si>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</si>
  <si>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</si>
  <si>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</si>
  <si>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</si>
  <si>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</si>
  <si>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</si>
  <si>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</si>
  <si>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 xml:space="preserve">Другие вопросы  в области жилищно-коммунального хозяйства </t>
  </si>
  <si>
    <t>0600</t>
  </si>
  <si>
    <t>Охрана окружающей среды</t>
  </si>
  <si>
    <t>0602</t>
  </si>
  <si>
    <t>Сбор, удаление отходов и очистка сточных вод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</si>
  <si>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</si>
  <si>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</si>
  <si>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</si>
  <si>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</si>
  <si>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</si>
  <si>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</si>
  <si>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</si>
  <si>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</si>
  <si>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</si>
  <si>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Начальное профессиональное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</si>
  <si>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</si>
  <si>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</si>
  <si>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</si>
  <si>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</si>
  <si>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</si>
  <si>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</si>
  <si>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</si>
  <si>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0803</t>
  </si>
  <si>
    <t>Телевидение и радиовещание</t>
  </si>
  <si>
    <t>0804</t>
  </si>
  <si>
    <t>Периодическая печать и издательства</t>
  </si>
  <si>
    <t>0806</t>
  </si>
  <si>
    <t>0900</t>
  </si>
  <si>
    <t>Здравоохранение, физическая культура и спорт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</si>
  <si>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</si>
  <si>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</si>
  <si>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</si>
  <si>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</si>
  <si>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</si>
  <si>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</si>
  <si>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</si>
  <si>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</si>
  <si>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0908</t>
  </si>
  <si>
    <t>Физическая культура и спорт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</si>
  <si>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</si>
  <si>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</si>
  <si>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</si>
  <si>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</si>
  <si>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</si>
  <si>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</si>
  <si>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</si>
  <si>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 и детства</t>
  </si>
  <si>
    <t>1006</t>
  </si>
  <si>
    <t>Другие вопросы  в области социальной политики</t>
  </si>
  <si>
    <t>9600</t>
  </si>
  <si>
    <t>ИТОГО РАСХОДОВ</t>
  </si>
  <si>
    <t>9800</t>
  </si>
  <si>
    <t>ВСЕГО РАСХОДОВ</t>
  </si>
  <si>
    <t>7980</t>
  </si>
  <si>
    <t>ПРОФИЦИТ БЮДЖЕТА (со знаком "плюс")                                              ДЕФИЦИТ БЮДЖЕТА (со знаком "минус")</t>
  </si>
  <si>
    <t>-135572</t>
  </si>
  <si>
    <t>III.   ИСТОЧНИКИ ФИНАНСИРОВАНИЯ ДЕФИЦИТОВ БЮДЖЕТОВ</t>
  </si>
  <si>
    <t>(тыс.руб)</t>
  </si>
  <si>
    <t>000 01 00 00 00 00 0000 000</t>
  </si>
  <si>
    <t xml:space="preserve">ИСТОЧНИКИ ВНУТРЕННЕГО ФИНАНСИРОВАНИЯ ДЕФИЦИТОВ БЮДЖЕТОВ </t>
  </si>
  <si>
    <t>000 01 02 00 00 00 0000 000</t>
  </si>
  <si>
    <t>Кредиты кредитных организаций в валюте 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</si>
  <si>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</si>
  <si>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</si>
  <si>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002 01 02 00 00 04 0000 710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</si>
  <si>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</si>
  <si>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000 01 02 00 00 00 0000 800</t>
  </si>
  <si>
    <t>Погашение кредитов от кредитных организаций в валюте Российской Федерации</t>
  </si>
  <si>
    <t>002 01 02 00 00 04 0000 810</t>
  </si>
  <si>
    <t>Погашение кредитов от кредитных организаций бюджетами городских округов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</si>
  <si>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</si>
  <si>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</si>
  <si>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</si>
  <si>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 бюджетов бюджетной системы Российской Федерации в валюте Российской Федерации</t>
  </si>
  <si>
    <t>002 01 03 00 00 04 0000 710</t>
  </si>
  <si>
    <t>Получение бюджетных кредитов от других  бюджетов бюджетной системы Российской Федерации бюджетами городских округов в валюте Российской Федерации</t>
  </si>
  <si>
    <t>000 01 03 00 00 00 0000 800</t>
  </si>
  <si>
    <t>Погашение бюджетных кредитов, полученных от других  бюджетов бюджетной системы Российской Федерации в валюте Российской Федерации</t>
  </si>
  <si>
    <t>002 01 03 00 00 04 0000 810</t>
  </si>
  <si>
    <t>Погашение бюджетами городских округов бюджетных кредитов, полученных от других 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</si>
  <si>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</si>
  <si>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</si>
  <si>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</si>
  <si>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</si>
  <si>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</si>
  <si>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</si>
  <si>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</si>
  <si>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</si>
  <si>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002 01 05 02 01 04 0000 510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</si>
  <si>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</si>
  <si>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</si>
  <si>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</si>
  <si>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</si>
  <si>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</si>
  <si>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</si>
  <si>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</si>
  <si>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002 01 05 02 01 04 0000 610</t>
  </si>
  <si>
    <t>Уменьшение прочих остатков денежных средств бюджетов городских округов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</si>
  <si>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</si>
  <si>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</si>
  <si>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</si>
  <si>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 в валюте Российской Федерации</t>
  </si>
  <si>
    <t>000 01 06 04 00 00 0000 800</t>
  </si>
  <si>
    <t>Исполнение государственных и муниципальных гарантий 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 уступкой гаранту прав требования бенефициара к принципалу</t>
  </si>
  <si>
    <t>002 01 06 04 00 04 0000 810</t>
  </si>
  <si>
    <t>Исполнение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 уступкой гаранту прав требования бенефициара к принципалу</t>
  </si>
  <si>
    <t>Исполнено на 01.02.2011 г. (тыс.руб)</t>
  </si>
  <si>
    <t>Уточнённый план 2011 года (тыс.руб)</t>
  </si>
  <si>
    <t>Уточнённый план 2011 года</t>
  </si>
  <si>
    <t>Исполнено                    на 01.02.2011 г.</t>
  </si>
  <si>
    <t>Культура, кинематография</t>
  </si>
  <si>
    <t>Другие вопросы  в области культуры, кинематографии</t>
  </si>
  <si>
    <t>Другие вопросы в области здравоохранения</t>
  </si>
  <si>
    <t>1100</t>
  </si>
  <si>
    <t>1101</t>
  </si>
  <si>
    <t>1102</t>
  </si>
  <si>
    <t xml:space="preserve">Физическая культура </t>
  </si>
  <si>
    <t>Массовый спорт</t>
  </si>
  <si>
    <t>1200</t>
  </si>
  <si>
    <t>1201</t>
  </si>
  <si>
    <t>1202</t>
  </si>
  <si>
    <t>Средства массовой информации</t>
  </si>
  <si>
    <t>1300</t>
  </si>
  <si>
    <t>1301</t>
  </si>
  <si>
    <t>Обслуживание государственного внутреннего и муниципального долга</t>
  </si>
  <si>
    <t>Исполнено на 01.02.2011 года                          (тыс. руб.)</t>
  </si>
  <si>
    <t>НАЛОГИ НА СОВОКУПНЫЙ ДОХОД</t>
  </si>
  <si>
    <t>1 05 02000 00 0000 110</t>
  </si>
  <si>
    <t>1 05 03000 00 0000 110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</si>
  <si>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</si>
  <si>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</si>
  <si>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</si>
  <si>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</si>
  <si>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</si>
  <si>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2 02 01999 04 0000 151</t>
  </si>
  <si>
    <t xml:space="preserve">Прочие дотации бюджетам городских округов </t>
  </si>
  <si>
    <t>расходы по организации коммунального хозяйства в части заготовки топлива</t>
  </si>
  <si>
    <t>2 19 00000 00 0000 000</t>
  </si>
  <si>
    <t>субсидии на софинансирование расходов по приобретению и сопровождению программного обеспечения, используемого при организации исполнения местных бюджетов и учета сведений о земельных участках, расположенных в границах муниципальных образований</t>
  </si>
  <si>
    <t>0909</t>
  </si>
  <si>
    <t xml:space="preserve">  Возврат бюджетных кредитов, предоставленных внутри страны в валюте Российской Федерации</t>
  </si>
  <si>
    <t xml:space="preserve">  Возврат бюджетных кредитов, предоставленных юридическим лицам в валюте Российской Федерации</t>
  </si>
  <si>
    <t xml:space="preserve">  Возврат бюджетных кредитов, предоставленных юридическим лицам из бюджетов городских округов в валюте Российской Федерации</t>
  </si>
  <si>
    <t xml:space="preserve"> 000 0106050000 0000 000</t>
  </si>
  <si>
    <t xml:space="preserve"> 002 0106050100 0000 640</t>
  </si>
  <si>
    <t xml:space="preserve"> 002 0106050104 0000 640</t>
  </si>
  <si>
    <t xml:space="preserve"> 002 0106050000 0000 600</t>
  </si>
  <si>
    <t>2 02 02077 04 0000 151</t>
  </si>
  <si>
    <t xml:space="preserve"> 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</si>
  <si>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ОТЧЕТ  ОБ  ИСПОЛНЕНИИ  ГОРОДСКОГО  БЮДЖЕТА  НА  01.03.2011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</si>
</sst>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sz val="7.5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11"/>
      <color indexed="10"/>
      <name val="Times New Roman"/>
      <family val="1"/>
    </font>
    <font>
      <sz val="7.5"/>
      <name val="Arial Cyr"/>
      <family val="0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b/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4" fillId="2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/>
    </xf>
    <xf numFmtId="49" fontId="1" fillId="2" borderId="8" xfId="0" applyNumberFormat="1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vertical="top" wrapText="1"/>
    </xf>
    <xf numFmtId="1" fontId="1" fillId="2" borderId="9" xfId="0" applyNumberFormat="1" applyFont="1" applyFill="1" applyBorder="1" applyAlignment="1">
      <alignment horizontal="right" vertical="top" wrapText="1"/>
    </xf>
    <xf numFmtId="3" fontId="1" fillId="2" borderId="10" xfId="0" applyNumberFormat="1" applyFont="1" applyFill="1" applyBorder="1" applyAlignment="1">
      <alignment horizontal="right" vertical="top" wrapText="1"/>
    </xf>
    <xf numFmtId="3" fontId="1" fillId="2" borderId="11" xfId="0" applyNumberFormat="1" applyFont="1" applyFill="1" applyBorder="1" applyAlignment="1">
      <alignment horizontal="right" vertical="top" wrapText="1"/>
    </xf>
    <xf numFmtId="3" fontId="1" fillId="2" borderId="12" xfId="0" applyNumberFormat="1" applyFont="1" applyFill="1" applyBorder="1" applyAlignment="1">
      <alignment horizontal="right" vertical="top" wrapText="1"/>
    </xf>
    <xf numFmtId="164" fontId="7" fillId="2" borderId="9" xfId="0" applyNumberFormat="1" applyFont="1" applyFill="1" applyBorder="1" applyAlignment="1">
      <alignment vertical="top"/>
    </xf>
    <xf numFmtId="0" fontId="4" fillId="2" borderId="0" xfId="0" applyFont="1" applyFill="1" applyAlignment="1">
      <alignment/>
    </xf>
    <xf numFmtId="49" fontId="4" fillId="2" borderId="13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2" borderId="12" xfId="0" applyNumberFormat="1" applyFont="1" applyFill="1" applyBorder="1" applyAlignment="1">
      <alignment horizontal="right" vertical="top" wrapText="1"/>
    </xf>
    <xf numFmtId="3" fontId="4" fillId="2" borderId="11" xfId="0" applyNumberFormat="1" applyFont="1" applyFill="1" applyBorder="1" applyAlignment="1">
      <alignment horizontal="right" vertical="top" wrapText="1"/>
    </xf>
    <xf numFmtId="3" fontId="4" fillId="2" borderId="12" xfId="0" applyNumberFormat="1" applyFont="1" applyFill="1" applyBorder="1" applyAlignment="1">
      <alignment horizontal="right" vertical="top" wrapText="1"/>
    </xf>
    <xf numFmtId="3" fontId="4" fillId="2" borderId="12" xfId="0" applyNumberFormat="1" applyFont="1" applyFill="1" applyBorder="1" applyAlignment="1">
      <alignment vertical="top"/>
    </xf>
    <xf numFmtId="3" fontId="11" fillId="2" borderId="12" xfId="0" applyNumberFormat="1" applyFont="1" applyFill="1" applyBorder="1" applyAlignment="1">
      <alignment vertical="top"/>
    </xf>
    <xf numFmtId="164" fontId="4" fillId="2" borderId="12" xfId="0" applyNumberFormat="1" applyFont="1" applyFill="1" applyBorder="1" applyAlignment="1">
      <alignment vertical="top"/>
    </xf>
    <xf numFmtId="0" fontId="4" fillId="0" borderId="9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1" fontId="4" fillId="2" borderId="12" xfId="0" applyNumberFormat="1" applyFont="1" applyFill="1" applyBorder="1" applyAlignment="1">
      <alignment horizontal="right" vertical="top" wrapText="1"/>
    </xf>
    <xf numFmtId="49" fontId="1" fillId="2" borderId="13" xfId="0" applyNumberFormat="1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12" xfId="0" applyNumberFormat="1" applyFont="1" applyFill="1" applyBorder="1" applyAlignment="1">
      <alignment horizontal="right" vertical="top" wrapText="1"/>
    </xf>
    <xf numFmtId="164" fontId="7" fillId="2" borderId="12" xfId="0" applyNumberFormat="1" applyFont="1" applyFill="1" applyBorder="1" applyAlignment="1">
      <alignment vertical="top"/>
    </xf>
    <xf numFmtId="1" fontId="1" fillId="2" borderId="12" xfId="0" applyNumberFormat="1" applyFont="1" applyFill="1" applyBorder="1" applyAlignment="1">
      <alignment horizontal="right" vertical="top" wrapText="1"/>
    </xf>
    <xf numFmtId="0" fontId="4" fillId="2" borderId="11" xfId="0" applyFont="1" applyFill="1" applyBorder="1" applyAlignment="1">
      <alignment vertical="top" wrapText="1"/>
    </xf>
    <xf numFmtId="3" fontId="12" fillId="2" borderId="11" xfId="0" applyNumberFormat="1" applyFont="1" applyFill="1" applyBorder="1" applyAlignment="1">
      <alignment horizontal="right" vertical="top" wrapText="1"/>
    </xf>
    <xf numFmtId="3" fontId="4" fillId="2" borderId="11" xfId="0" applyNumberFormat="1" applyFont="1" applyFill="1" applyBorder="1" applyAlignment="1">
      <alignment vertical="top"/>
    </xf>
    <xf numFmtId="0" fontId="5" fillId="0" borderId="14" xfId="0" applyFont="1" applyBorder="1" applyAlignment="1">
      <alignment vertical="top" wrapText="1"/>
    </xf>
    <xf numFmtId="0" fontId="5" fillId="2" borderId="0" xfId="0" applyFont="1" applyFill="1" applyAlignment="1">
      <alignment/>
    </xf>
    <xf numFmtId="3" fontId="11" fillId="2" borderId="11" xfId="0" applyNumberFormat="1" applyFont="1" applyFill="1" applyBorder="1" applyAlignment="1">
      <alignment horizontal="right" vertical="top" wrapText="1"/>
    </xf>
    <xf numFmtId="0" fontId="2" fillId="2" borderId="12" xfId="0" applyNumberFormat="1" applyFont="1" applyFill="1" applyBorder="1" applyAlignment="1">
      <alignment horizontal="right" vertical="top" wrapText="1"/>
    </xf>
    <xf numFmtId="3" fontId="2" fillId="2" borderId="11" xfId="0" applyNumberFormat="1" applyFont="1" applyFill="1" applyBorder="1" applyAlignment="1">
      <alignment horizontal="right" vertical="top" wrapText="1"/>
    </xf>
    <xf numFmtId="3" fontId="2" fillId="2" borderId="12" xfId="0" applyNumberFormat="1" applyFont="1" applyFill="1" applyBorder="1" applyAlignment="1">
      <alignment horizontal="right" vertical="top" wrapText="1"/>
    </xf>
    <xf numFmtId="3" fontId="12" fillId="2" borderId="12" xfId="0" applyNumberFormat="1" applyFont="1" applyFill="1" applyBorder="1" applyAlignment="1">
      <alignment horizontal="right" vertical="top" wrapText="1"/>
    </xf>
    <xf numFmtId="0" fontId="4" fillId="2" borderId="12" xfId="0" applyFont="1" applyFill="1" applyBorder="1" applyAlignment="1">
      <alignment vertical="top" wrapText="1"/>
    </xf>
    <xf numFmtId="1" fontId="2" fillId="2" borderId="12" xfId="0" applyNumberFormat="1" applyFont="1" applyFill="1" applyBorder="1" applyAlignment="1">
      <alignment horizontal="right" vertical="top" wrapText="1"/>
    </xf>
    <xf numFmtId="49" fontId="13" fillId="2" borderId="13" xfId="0" applyNumberFormat="1" applyFont="1" applyFill="1" applyBorder="1" applyAlignment="1">
      <alignment horizontal="center" vertical="top" wrapText="1"/>
    </xf>
    <xf numFmtId="49" fontId="13" fillId="2" borderId="11" xfId="0" applyNumberFormat="1" applyFont="1" applyFill="1" applyBorder="1" applyAlignment="1">
      <alignment horizontal="left" vertical="top" wrapText="1"/>
    </xf>
    <xf numFmtId="3" fontId="13" fillId="2" borderId="12" xfId="0" applyNumberFormat="1" applyFont="1" applyFill="1" applyBorder="1" applyAlignment="1">
      <alignment horizontal="right" vertical="top" wrapText="1"/>
    </xf>
    <xf numFmtId="3" fontId="13" fillId="2" borderId="11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/>
    </xf>
    <xf numFmtId="49" fontId="1" fillId="2" borderId="15" xfId="0" applyNumberFormat="1" applyFont="1" applyFill="1" applyBorder="1" applyAlignment="1">
      <alignment horizontal="center" vertical="top" wrapText="1"/>
    </xf>
    <xf numFmtId="49" fontId="1" fillId="2" borderId="16" xfId="0" applyNumberFormat="1" applyFont="1" applyFill="1" applyBorder="1" applyAlignment="1">
      <alignment horizontal="left" vertical="top" wrapText="1"/>
    </xf>
    <xf numFmtId="3" fontId="1" fillId="2" borderId="17" xfId="0" applyNumberFormat="1" applyFont="1" applyFill="1" applyBorder="1" applyAlignment="1">
      <alignment horizontal="right" vertical="top" wrapText="1"/>
    </xf>
    <xf numFmtId="3" fontId="1" fillId="2" borderId="16" xfId="0" applyNumberFormat="1" applyFont="1" applyFill="1" applyBorder="1" applyAlignment="1">
      <alignment horizontal="right" vertical="top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3" fillId="2" borderId="12" xfId="0" applyNumberFormat="1" applyFont="1" applyFill="1" applyBorder="1" applyAlignment="1">
      <alignment horizontal="left" vertical="center" wrapText="1"/>
    </xf>
    <xf numFmtId="3" fontId="13" fillId="2" borderId="12" xfId="0" applyNumberFormat="1" applyFont="1" applyFill="1" applyBorder="1" applyAlignment="1">
      <alignment horizontal="right" vertical="center" wrapText="1"/>
    </xf>
    <xf numFmtId="3" fontId="13" fillId="2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164" fontId="0" fillId="0" borderId="0" xfId="0" applyNumberFormat="1" applyAlignment="1">
      <alignment vertical="top"/>
    </xf>
    <xf numFmtId="0" fontId="14" fillId="0" borderId="0" xfId="0" applyFont="1" applyAlignment="1">
      <alignment/>
    </xf>
    <xf numFmtId="0" fontId="4" fillId="2" borderId="0" xfId="0" applyFont="1" applyFill="1" applyBorder="1" applyAlignment="1">
      <alignment/>
    </xf>
    <xf numFmtId="3" fontId="19" fillId="0" borderId="12" xfId="0" applyNumberFormat="1" applyFont="1" applyBorder="1" applyAlignment="1">
      <alignment vertical="top" wrapText="1"/>
    </xf>
    <xf numFmtId="0" fontId="2" fillId="0" borderId="0" xfId="0" applyFont="1" applyAlignment="1">
      <alignment vertical="top"/>
    </xf>
    <xf numFmtId="3" fontId="17" fillId="0" borderId="12" xfId="0" applyNumberFormat="1" applyFont="1" applyBorder="1" applyAlignment="1">
      <alignment vertical="top" wrapText="1"/>
    </xf>
    <xf numFmtId="3" fontId="19" fillId="0" borderId="12" xfId="0" applyNumberFormat="1" applyFont="1" applyBorder="1" applyAlignment="1">
      <alignment horizontal="right" vertical="top" wrapText="1"/>
    </xf>
    <xf numFmtId="3" fontId="20" fillId="0" borderId="12" xfId="0" applyNumberFormat="1" applyFont="1" applyBorder="1" applyAlignment="1">
      <alignment horizontal="right" vertical="top" wrapText="1"/>
    </xf>
    <xf numFmtId="0" fontId="13" fillId="0" borderId="0" xfId="0" applyFont="1" applyAlignment="1">
      <alignment vertical="top"/>
    </xf>
    <xf numFmtId="3" fontId="20" fillId="0" borderId="12" xfId="0" applyNumberFormat="1" applyFont="1" applyBorder="1" applyAlignment="1">
      <alignment vertical="top" wrapText="1"/>
    </xf>
    <xf numFmtId="0" fontId="19" fillId="0" borderId="12" xfId="0" applyFont="1" applyBorder="1" applyAlignment="1">
      <alignment vertical="justify" wrapText="1"/>
    </xf>
    <xf numFmtId="0" fontId="18" fillId="0" borderId="12" xfId="0" applyFont="1" applyBorder="1" applyAlignment="1">
      <alignment vertical="justify" wrapText="1"/>
    </xf>
    <xf numFmtId="0" fontId="20" fillId="0" borderId="12" xfId="0" applyFont="1" applyBorder="1" applyAlignment="1">
      <alignment vertical="justify" wrapText="1"/>
    </xf>
    <xf numFmtId="0" fontId="16" fillId="0" borderId="12" xfId="0" applyFont="1" applyBorder="1" applyAlignment="1">
      <alignment horizontal="left" vertical="justify" wrapText="1"/>
    </xf>
    <xf numFmtId="0" fontId="16" fillId="0" borderId="12" xfId="0" applyFont="1" applyBorder="1" applyAlignment="1">
      <alignment vertical="justify" wrapText="1"/>
    </xf>
    <xf numFmtId="0" fontId="10" fillId="0" borderId="0" xfId="0" applyFont="1" applyAlignment="1">
      <alignment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4" fillId="0" borderId="4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1" fillId="2" borderId="12" xfId="0" applyNumberFormat="1" applyFont="1" applyFill="1" applyBorder="1" applyAlignment="1">
      <alignment vertical="top"/>
    </xf>
    <xf numFmtId="0" fontId="4" fillId="2" borderId="11" xfId="0" applyFont="1" applyFill="1" applyBorder="1" applyAlignment="1">
      <alignment vertical="top" wrapText="1"/>
    </xf>
    <xf numFmtId="1" fontId="3" fillId="0" borderId="3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/>
    </xf>
    <xf numFmtId="3" fontId="5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26" fillId="0" borderId="0" xfId="0" applyNumberFormat="1" applyFont="1" applyBorder="1" applyAlignment="1">
      <alignment/>
    </xf>
    <xf numFmtId="0" fontId="0" fillId="0" borderId="0" xfId="0" applyAlignment="1">
      <alignment horizontal="center" vertical="top"/>
    </xf>
    <xf numFmtId="0" fontId="4" fillId="0" borderId="3" xfId="0" applyFont="1" applyBorder="1" applyAlignment="1">
      <alignment vertical="center" wrapText="1"/>
    </xf>
    <xf numFmtId="164" fontId="4" fillId="0" borderId="4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top"/>
    </xf>
    <xf numFmtId="0" fontId="7" fillId="0" borderId="20" xfId="0" applyFont="1" applyBorder="1" applyAlignment="1">
      <alignment vertical="center" wrapText="1"/>
    </xf>
    <xf numFmtId="3" fontId="7" fillId="0" borderId="21" xfId="0" applyNumberFormat="1" applyFont="1" applyBorder="1" applyAlignment="1">
      <alignment vertical="center"/>
    </xf>
    <xf numFmtId="164" fontId="7" fillId="0" borderId="21" xfId="0" applyNumberFormat="1" applyFont="1" applyBorder="1" applyAlignment="1">
      <alignment vertical="center"/>
    </xf>
    <xf numFmtId="3" fontId="12" fillId="2" borderId="12" xfId="0" applyNumberFormat="1" applyFont="1" applyFill="1" applyBorder="1" applyAlignment="1">
      <alignment horizontal="right" vertical="center" wrapText="1"/>
    </xf>
    <xf numFmtId="3" fontId="12" fillId="2" borderId="22" xfId="0" applyNumberFormat="1" applyFont="1" applyFill="1" applyBorder="1" applyAlignment="1">
      <alignment horizontal="right" vertical="center" wrapText="1"/>
    </xf>
    <xf numFmtId="3" fontId="12" fillId="2" borderId="23" xfId="0" applyNumberFormat="1" applyFont="1" applyFill="1" applyBorder="1" applyAlignment="1">
      <alignment horizontal="right" vertical="center" wrapText="1"/>
    </xf>
    <xf numFmtId="3" fontId="12" fillId="2" borderId="24" xfId="0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49" fontId="25" fillId="0" borderId="9" xfId="0" applyNumberFormat="1" applyFont="1" applyFill="1" applyBorder="1" applyAlignment="1">
      <alignment horizontal="center" shrinkToFit="1"/>
    </xf>
    <xf numFmtId="0" fontId="29" fillId="0" borderId="12" xfId="0" applyFont="1" applyBorder="1" applyAlignment="1">
      <alignment vertical="top"/>
    </xf>
    <xf numFmtId="0" fontId="0" fillId="0" borderId="12" xfId="0" applyBorder="1" applyAlignment="1">
      <alignment/>
    </xf>
    <xf numFmtId="49" fontId="15" fillId="2" borderId="12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15" fillId="2" borderId="12" xfId="0" applyNumberFormat="1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vertical="top"/>
    </xf>
    <xf numFmtId="0" fontId="16" fillId="2" borderId="12" xfId="0" applyFont="1" applyFill="1" applyBorder="1" applyAlignment="1">
      <alignment horizontal="left" vertical="justify" wrapText="1"/>
    </xf>
    <xf numFmtId="3" fontId="17" fillId="2" borderId="12" xfId="0" applyNumberFormat="1" applyFont="1" applyFill="1" applyBorder="1" applyAlignment="1">
      <alignment horizontal="right" vertical="top" wrapText="1"/>
    </xf>
    <xf numFmtId="0" fontId="29" fillId="2" borderId="12" xfId="0" applyFont="1" applyFill="1" applyBorder="1" applyAlignment="1">
      <alignment vertical="top"/>
    </xf>
    <xf numFmtId="3" fontId="20" fillId="0" borderId="12" xfId="0" applyNumberFormat="1" applyFont="1" applyBorder="1" applyAlignment="1">
      <alignment vertical="top"/>
    </xf>
    <xf numFmtId="0" fontId="28" fillId="0" borderId="12" xfId="0" applyFont="1" applyBorder="1" applyAlignment="1">
      <alignment vertical="top"/>
    </xf>
    <xf numFmtId="0" fontId="30" fillId="0" borderId="12" xfId="0" applyFont="1" applyBorder="1" applyAlignment="1">
      <alignment vertical="justify" wrapText="1"/>
    </xf>
    <xf numFmtId="0" fontId="0" fillId="0" borderId="0" xfId="0" applyAlignment="1">
      <alignment/>
    </xf>
    <xf numFmtId="0" fontId="3" fillId="0" borderId="25" xfId="0" applyFont="1" applyBorder="1" applyAlignment="1">
      <alignment horizontal="center" vertical="top"/>
    </xf>
    <xf numFmtId="0" fontId="8" fillId="0" borderId="25" xfId="0" applyFont="1" applyBorder="1" applyAlignment="1">
      <alignment vertical="center" wrapText="1"/>
    </xf>
    <xf numFmtId="3" fontId="8" fillId="0" borderId="26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3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Font="1" applyAlignment="1">
      <alignment/>
    </xf>
    <xf numFmtId="3" fontId="8" fillId="2" borderId="5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8" fillId="2" borderId="27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G181"/>
  <sheetViews>
    <sheetView tabSelected="1" workbookViewId="0" topLeftCell="A1">
      <selection activeCell="H13" sqref="H13"/>
    </sheetView>
  </sheetViews>
  <sheetFormatPr defaultColWidth="9.00390625" defaultRowHeight="12.75"/>
  <cols>
    <col min="1" max="1" width="19.125" style="0" customWidth="1"/>
    <col min="2" max="2" width="43.75390625" style="0" customWidth="1"/>
    <col min="3" max="3" width="12.125" style="0" customWidth="1"/>
    <col min="4" max="4" width="12.875" style="0" customWidth="1"/>
    <col min="5" max="5" width="10.75390625" style="0" customWidth="1"/>
  </cols>
  <sheetData>
    <row r="1" spans="1:2" ht="12.75">
      <c r="A1" s="164"/>
      <c r="B1" s="164"/>
    </row>
    <row r="2" spans="1:5" ht="17.25" customHeight="1">
      <c r="A2" s="170" t="s">
        <v>310</v>
      </c>
      <c r="B2" s="170"/>
      <c r="C2" s="170"/>
      <c r="D2" s="170"/>
      <c r="E2" s="170"/>
    </row>
    <row r="3" spans="1:5" ht="17.25" customHeight="1">
      <c r="A3" s="171" t="s">
        <v>0</v>
      </c>
      <c r="B3" s="171"/>
      <c r="C3" s="171"/>
      <c r="D3" s="171"/>
      <c r="E3" s="171"/>
    </row>
    <row r="4" spans="1:5" ht="9" customHeight="1" thickBot="1">
      <c r="A4" s="1"/>
      <c r="B4" s="1"/>
      <c r="C4" s="1"/>
      <c r="D4" s="1"/>
      <c r="E4" s="1"/>
    </row>
    <row r="5" spans="1:5" s="91" customFormat="1" ht="33.75" customHeight="1" thickBot="1">
      <c r="A5" s="22" t="s">
        <v>1</v>
      </c>
      <c r="B5" s="92" t="s">
        <v>2</v>
      </c>
      <c r="C5" s="93" t="s">
        <v>268</v>
      </c>
      <c r="D5" s="93" t="s">
        <v>286</v>
      </c>
      <c r="E5" s="93" t="s">
        <v>3</v>
      </c>
    </row>
    <row r="6" spans="1:5" ht="20.25" customHeight="1" thickBot="1">
      <c r="A6" s="141" t="s">
        <v>4</v>
      </c>
      <c r="B6" s="142" t="s">
        <v>5</v>
      </c>
      <c r="C6" s="143">
        <f>SUM(C7+C9+C12+C15+C20+C21+C28+C30+C32+C37+C39+C40)</f>
        <v>2429166</v>
      </c>
      <c r="D6" s="143">
        <f>SUM(D7+D9+D12+D15+D20+D21+D28+D30+D32+D37+D39+D40)</f>
        <v>367744</v>
      </c>
      <c r="E6" s="144">
        <f aca="true" t="shared" si="0" ref="E6:E19">SUM(D6/C6*100)</f>
        <v>15.138693691579745</v>
      </c>
    </row>
    <row r="7" spans="1:5" ht="22.5" customHeight="1" thickBot="1">
      <c r="A7" s="3" t="s">
        <v>6</v>
      </c>
      <c r="B7" s="105" t="s">
        <v>7</v>
      </c>
      <c r="C7" s="97">
        <f>SUM(C8)</f>
        <v>1575415</v>
      </c>
      <c r="D7" s="97">
        <v>209139</v>
      </c>
      <c r="E7" s="98">
        <f t="shared" si="0"/>
        <v>13.275168765055556</v>
      </c>
    </row>
    <row r="8" spans="1:5" ht="21.75" customHeight="1">
      <c r="A8" s="2" t="s">
        <v>8</v>
      </c>
      <c r="B8" s="106" t="s">
        <v>9</v>
      </c>
      <c r="C8" s="99">
        <v>1575415</v>
      </c>
      <c r="D8" s="99">
        <v>209139</v>
      </c>
      <c r="E8" s="100">
        <f t="shared" si="0"/>
        <v>13.275168765055556</v>
      </c>
    </row>
    <row r="9" spans="1:5" ht="21.75" customHeight="1" thickBot="1">
      <c r="A9" s="3" t="s">
        <v>10</v>
      </c>
      <c r="B9" s="105" t="s">
        <v>287</v>
      </c>
      <c r="C9" s="97">
        <f>SUM(C10:C11)</f>
        <v>341975</v>
      </c>
      <c r="D9" s="97">
        <f>SUM(D10:D11)</f>
        <v>66463</v>
      </c>
      <c r="E9" s="98">
        <f t="shared" si="0"/>
        <v>19.43504642152204</v>
      </c>
    </row>
    <row r="10" spans="1:5" ht="33.75" customHeight="1">
      <c r="A10" s="2" t="s">
        <v>288</v>
      </c>
      <c r="B10" s="106" t="s">
        <v>11</v>
      </c>
      <c r="C10" s="99">
        <v>337000</v>
      </c>
      <c r="D10" s="99">
        <v>66460</v>
      </c>
      <c r="E10" s="100">
        <f t="shared" si="0"/>
        <v>19.72106824925816</v>
      </c>
    </row>
    <row r="11" spans="1:5" ht="18.75" customHeight="1">
      <c r="A11" s="2" t="s">
        <v>289</v>
      </c>
      <c r="B11" s="106" t="s">
        <v>12</v>
      </c>
      <c r="C11" s="99">
        <v>4975</v>
      </c>
      <c r="D11" s="99">
        <v>3</v>
      </c>
      <c r="E11" s="100">
        <f t="shared" si="0"/>
        <v>0.06030150753768845</v>
      </c>
    </row>
    <row r="12" spans="1:5" ht="20.25" customHeight="1" thickBot="1">
      <c r="A12" s="3" t="s">
        <v>13</v>
      </c>
      <c r="B12" s="105" t="s">
        <v>14</v>
      </c>
      <c r="C12" s="97">
        <f>SUM(C13:C14)</f>
        <v>122631</v>
      </c>
      <c r="D12" s="97">
        <f>SUM(D13:D14)</f>
        <v>30718</v>
      </c>
      <c r="E12" s="98">
        <f t="shared" si="0"/>
        <v>25.049131133237108</v>
      </c>
    </row>
    <row r="13" spans="1:5" ht="20.25" customHeight="1">
      <c r="A13" s="2" t="s">
        <v>15</v>
      </c>
      <c r="B13" s="106" t="s">
        <v>16</v>
      </c>
      <c r="C13" s="99">
        <v>6596</v>
      </c>
      <c r="D13" s="99">
        <v>3632</v>
      </c>
      <c r="E13" s="100">
        <f t="shared" si="0"/>
        <v>55.06367495451789</v>
      </c>
    </row>
    <row r="14" spans="1:5" ht="17.25" customHeight="1">
      <c r="A14" s="2" t="s">
        <v>17</v>
      </c>
      <c r="B14" s="106" t="s">
        <v>18</v>
      </c>
      <c r="C14" s="99">
        <v>116035</v>
      </c>
      <c r="D14" s="99">
        <v>27086</v>
      </c>
      <c r="E14" s="100">
        <f t="shared" si="0"/>
        <v>23.342956866462707</v>
      </c>
    </row>
    <row r="15" spans="1:5" ht="21" customHeight="1" thickBot="1">
      <c r="A15" s="3" t="s">
        <v>19</v>
      </c>
      <c r="B15" s="105" t="s">
        <v>20</v>
      </c>
      <c r="C15" s="97">
        <f>SUM(C16:C19)</f>
        <v>104253</v>
      </c>
      <c r="D15" s="97">
        <f>SUM(D16:D19)</f>
        <v>11679</v>
      </c>
      <c r="E15" s="98">
        <f t="shared" si="0"/>
        <v>11.202555322149003</v>
      </c>
    </row>
    <row r="16" spans="1:5" ht="90">
      <c r="A16" s="2" t="s">
        <v>21</v>
      </c>
      <c r="B16" s="106" t="s">
        <v>22</v>
      </c>
      <c r="C16" s="99">
        <v>34000</v>
      </c>
      <c r="D16" s="99">
        <v>3933</v>
      </c>
      <c r="E16" s="100">
        <f t="shared" si="0"/>
        <v>11.56764705882353</v>
      </c>
    </row>
    <row r="17" spans="1:5" ht="106.5" customHeight="1">
      <c r="A17" s="2" t="s">
        <v>23</v>
      </c>
      <c r="B17" s="106" t="s">
        <v>290</v>
      </c>
      <c r="C17" s="99">
        <v>69601</v>
      </c>
      <c r="D17" s="99">
        <v>7687</v>
      </c>
      <c r="E17" s="100">
        <f t="shared" si="0"/>
        <v>11.044381546242152</v>
      </c>
    </row>
    <row r="18" spans="1:5" ht="45">
      <c r="A18" s="2" t="s">
        <v>24</v>
      </c>
      <c r="B18" s="106" t="s">
        <v>25</v>
      </c>
      <c r="C18" s="99">
        <v>60</v>
      </c>
      <c r="D18" s="99">
        <v>12</v>
      </c>
      <c r="E18" s="100">
        <f t="shared" si="0"/>
        <v>20</v>
      </c>
    </row>
    <row r="19" spans="1:5" ht="93.75" customHeight="1">
      <c r="A19" s="4" t="s">
        <v>26</v>
      </c>
      <c r="B19" s="131" t="s">
        <v>27</v>
      </c>
      <c r="C19" s="99">
        <v>592</v>
      </c>
      <c r="D19" s="99">
        <v>47</v>
      </c>
      <c r="E19" s="100">
        <f t="shared" si="0"/>
        <v>7.939189189189189</v>
      </c>
    </row>
    <row r="20" spans="1:5" ht="48" customHeight="1" thickBot="1">
      <c r="A20" s="3" t="s">
        <v>28</v>
      </c>
      <c r="B20" s="105" t="s">
        <v>29</v>
      </c>
      <c r="C20" s="97"/>
      <c r="D20" s="97">
        <v>33</v>
      </c>
      <c r="E20" s="98"/>
    </row>
    <row r="21" spans="1:5" ht="60.75" customHeight="1" thickBot="1">
      <c r="A21" s="3" t="s">
        <v>30</v>
      </c>
      <c r="B21" s="105" t="s">
        <v>31</v>
      </c>
      <c r="C21" s="97">
        <f>SUM(C22:C27)</f>
        <v>127500</v>
      </c>
      <c r="D21" s="97">
        <f>SUM(D22:D27)</f>
        <v>20767</v>
      </c>
      <c r="E21" s="98">
        <f aca="true" t="shared" si="1" ref="E21:E27">SUM(D21/C21*100)</f>
        <v>16.2878431372549</v>
      </c>
    </row>
    <row r="22" spans="1:5" ht="108.75" customHeight="1">
      <c r="A22" s="2" t="s">
        <v>32</v>
      </c>
      <c r="B22" s="106" t="s">
        <v>33</v>
      </c>
      <c r="C22" s="99">
        <v>59200</v>
      </c>
      <c r="D22" s="99">
        <v>6856</v>
      </c>
      <c r="E22" s="100">
        <f t="shared" si="1"/>
        <v>11.58108108108108</v>
      </c>
    </row>
    <row r="23" spans="1:5" ht="105" customHeight="1">
      <c r="A23" s="2" t="s">
        <v>34</v>
      </c>
      <c r="B23" s="106" t="s">
        <v>291</v>
      </c>
      <c r="C23" s="99">
        <v>10000</v>
      </c>
      <c r="D23" s="99">
        <v>4675</v>
      </c>
      <c r="E23" s="100">
        <f t="shared" si="1"/>
        <v>46.75</v>
      </c>
    </row>
    <row r="24" spans="1:5" ht="90" customHeight="1">
      <c r="A24" s="2" t="s">
        <v>35</v>
      </c>
      <c r="B24" s="106" t="s">
        <v>36</v>
      </c>
      <c r="C24" s="99">
        <v>0</v>
      </c>
      <c r="D24" s="99">
        <v>462</v>
      </c>
      <c r="E24" s="100"/>
    </row>
    <row r="25" spans="1:5" ht="76.5" customHeight="1">
      <c r="A25" s="2" t="s">
        <v>37</v>
      </c>
      <c r="B25" s="106" t="s">
        <v>38</v>
      </c>
      <c r="C25" s="99">
        <v>16558</v>
      </c>
      <c r="D25" s="99">
        <v>15</v>
      </c>
      <c r="E25" s="100">
        <f t="shared" si="1"/>
        <v>0.09059065104481218</v>
      </c>
    </row>
    <row r="26" spans="1:5" ht="60.75" customHeight="1">
      <c r="A26" s="5" t="s">
        <v>39</v>
      </c>
      <c r="B26" s="131" t="s">
        <v>40</v>
      </c>
      <c r="C26" s="99">
        <v>1742</v>
      </c>
      <c r="D26" s="99">
        <v>152</v>
      </c>
      <c r="E26" s="100">
        <f t="shared" si="1"/>
        <v>8.725602755453501</v>
      </c>
    </row>
    <row r="27" spans="1:5" ht="120" customHeight="1">
      <c r="A27" s="2" t="s">
        <v>41</v>
      </c>
      <c r="B27" s="106" t="s">
        <v>292</v>
      </c>
      <c r="C27" s="99">
        <v>40000</v>
      </c>
      <c r="D27" s="99">
        <v>8607</v>
      </c>
      <c r="E27" s="100">
        <f t="shared" si="1"/>
        <v>21.517500000000002</v>
      </c>
    </row>
    <row r="28" spans="1:5" ht="30.75" thickBot="1">
      <c r="A28" s="6" t="s">
        <v>42</v>
      </c>
      <c r="B28" s="105" t="s">
        <v>43</v>
      </c>
      <c r="C28" s="97">
        <f>SUM(C29)</f>
        <v>9000</v>
      </c>
      <c r="D28" s="97">
        <f>SUM(D29)</f>
        <v>6042</v>
      </c>
      <c r="E28" s="98">
        <f>SUM(D28/C28*100)</f>
        <v>67.13333333333334</v>
      </c>
    </row>
    <row r="29" spans="1:5" ht="32.25" customHeight="1">
      <c r="A29" s="7" t="s">
        <v>44</v>
      </c>
      <c r="B29" s="106" t="s">
        <v>45</v>
      </c>
      <c r="C29" s="99">
        <v>9000</v>
      </c>
      <c r="D29" s="99">
        <v>6042</v>
      </c>
      <c r="E29" s="100">
        <f>SUM(D29/C29*100)</f>
        <v>67.13333333333334</v>
      </c>
    </row>
    <row r="30" spans="1:5" ht="48" customHeight="1" thickBot="1">
      <c r="A30" s="6" t="s">
        <v>46</v>
      </c>
      <c r="B30" s="105" t="s">
        <v>47</v>
      </c>
      <c r="C30" s="97">
        <f>SUM(C31)</f>
        <v>18745</v>
      </c>
      <c r="D30" s="97">
        <f>SUM(D31)</f>
        <v>429</v>
      </c>
      <c r="E30" s="98">
        <f>SUM(D30/C30*100)</f>
        <v>2.2886102960789545</v>
      </c>
    </row>
    <row r="31" spans="1:5" ht="64.5" customHeight="1">
      <c r="A31" s="7" t="s">
        <v>48</v>
      </c>
      <c r="B31" s="106" t="s">
        <v>49</v>
      </c>
      <c r="C31" s="99">
        <v>18745</v>
      </c>
      <c r="D31" s="99">
        <v>429</v>
      </c>
      <c r="E31" s="100">
        <f>SUM(D31/C31*100)</f>
        <v>2.2886102960789545</v>
      </c>
    </row>
    <row r="32" spans="1:5" ht="36.75" customHeight="1" thickBot="1">
      <c r="A32" s="6" t="s">
        <v>50</v>
      </c>
      <c r="B32" s="105" t="s">
        <v>51</v>
      </c>
      <c r="C32" s="97">
        <f>SUM(C33:C36)</f>
        <v>71900</v>
      </c>
      <c r="D32" s="97">
        <f>SUM(D33+D34+D35+D36)</f>
        <v>13858</v>
      </c>
      <c r="E32" s="98">
        <f>SUM(D32/C32*100)</f>
        <v>19.273991655076493</v>
      </c>
    </row>
    <row r="33" spans="1:5" ht="31.5" customHeight="1">
      <c r="A33" s="7" t="s">
        <v>52</v>
      </c>
      <c r="B33" s="108" t="s">
        <v>53</v>
      </c>
      <c r="C33" s="99">
        <v>0</v>
      </c>
      <c r="D33" s="99"/>
      <c r="E33" s="100"/>
    </row>
    <row r="34" spans="1:5" ht="135" customHeight="1">
      <c r="A34" s="7" t="s">
        <v>54</v>
      </c>
      <c r="B34" s="109" t="s">
        <v>293</v>
      </c>
      <c r="C34" s="99">
        <v>36800</v>
      </c>
      <c r="D34" s="99">
        <v>11408</v>
      </c>
      <c r="E34" s="100">
        <f aca="true" t="shared" si="2" ref="E34:E45">SUM(D34/C34*100)</f>
        <v>31</v>
      </c>
    </row>
    <row r="35" spans="1:5" ht="75.75" customHeight="1">
      <c r="A35" s="7" t="s">
        <v>55</v>
      </c>
      <c r="B35" s="109" t="s">
        <v>56</v>
      </c>
      <c r="C35" s="99">
        <v>24000</v>
      </c>
      <c r="D35" s="99">
        <v>1523</v>
      </c>
      <c r="E35" s="100">
        <f t="shared" si="2"/>
        <v>6.345833333333334</v>
      </c>
    </row>
    <row r="36" spans="1:5" ht="76.5" customHeight="1">
      <c r="A36" s="7" t="s">
        <v>57</v>
      </c>
      <c r="B36" s="109" t="s">
        <v>294</v>
      </c>
      <c r="C36" s="99">
        <v>11100</v>
      </c>
      <c r="D36" s="99">
        <v>927</v>
      </c>
      <c r="E36" s="100">
        <f t="shared" si="2"/>
        <v>8.35135135135135</v>
      </c>
    </row>
    <row r="37" spans="1:5" ht="30.75" thickBot="1">
      <c r="A37" s="6" t="s">
        <v>58</v>
      </c>
      <c r="B37" s="110" t="s">
        <v>59</v>
      </c>
      <c r="C37" s="97">
        <f>SUM(C38)</f>
        <v>1828</v>
      </c>
      <c r="D37" s="97">
        <f>SUM(D38)</f>
        <v>86</v>
      </c>
      <c r="E37" s="98">
        <f t="shared" si="2"/>
        <v>4.704595185995624</v>
      </c>
    </row>
    <row r="38" spans="1:5" ht="46.5" customHeight="1">
      <c r="A38" s="2" t="s">
        <v>60</v>
      </c>
      <c r="B38" s="106" t="s">
        <v>61</v>
      </c>
      <c r="C38" s="99">
        <v>1828</v>
      </c>
      <c r="D38" s="99">
        <v>86</v>
      </c>
      <c r="E38" s="100">
        <f t="shared" si="2"/>
        <v>4.704595185995624</v>
      </c>
    </row>
    <row r="39" spans="1:5" ht="32.25" customHeight="1" thickBot="1">
      <c r="A39" s="6" t="s">
        <v>62</v>
      </c>
      <c r="B39" s="105" t="s">
        <v>63</v>
      </c>
      <c r="C39" s="97">
        <v>55769</v>
      </c>
      <c r="D39" s="97">
        <v>8506</v>
      </c>
      <c r="E39" s="98">
        <f t="shared" si="2"/>
        <v>15.252201043590524</v>
      </c>
    </row>
    <row r="40" spans="1:5" ht="21" customHeight="1" thickBot="1">
      <c r="A40" s="8" t="s">
        <v>64</v>
      </c>
      <c r="B40" s="111" t="s">
        <v>65</v>
      </c>
      <c r="C40" s="97">
        <v>150</v>
      </c>
      <c r="D40" s="97">
        <v>24</v>
      </c>
      <c r="E40" s="132">
        <f t="shared" si="2"/>
        <v>16</v>
      </c>
    </row>
    <row r="41" spans="1:7" ht="21.75" customHeight="1" thickBot="1">
      <c r="A41" s="9" t="s">
        <v>67</v>
      </c>
      <c r="B41" s="112" t="s">
        <v>68</v>
      </c>
      <c r="C41" s="94">
        <f>SUM(C42+C55+C69+C45+C74)</f>
        <v>669188</v>
      </c>
      <c r="D41" s="94">
        <f>SUM(D42+D45+D55+D69+D74)</f>
        <v>-974747</v>
      </c>
      <c r="E41" s="95">
        <f t="shared" si="2"/>
        <v>-145.6611594947907</v>
      </c>
      <c r="F41" s="10"/>
      <c r="G41" s="10"/>
    </row>
    <row r="42" spans="1:7" ht="33.75" customHeight="1" thickBot="1">
      <c r="A42" s="3" t="s">
        <v>69</v>
      </c>
      <c r="B42" s="105" t="s">
        <v>70</v>
      </c>
      <c r="C42" s="97">
        <f>SUM(C43:C44)</f>
        <v>33111</v>
      </c>
      <c r="D42" s="97">
        <f>SUM(D43:D44)</f>
        <v>4964</v>
      </c>
      <c r="E42" s="98">
        <f t="shared" si="2"/>
        <v>14.991996617438314</v>
      </c>
      <c r="F42" s="10"/>
      <c r="G42" s="10"/>
    </row>
    <row r="43" spans="1:7" ht="27" customHeight="1">
      <c r="A43" s="2" t="s">
        <v>71</v>
      </c>
      <c r="B43" s="113" t="s">
        <v>72</v>
      </c>
      <c r="C43" s="101">
        <v>3323</v>
      </c>
      <c r="D43" s="101">
        <v>0</v>
      </c>
      <c r="E43" s="102">
        <f t="shared" si="2"/>
        <v>0</v>
      </c>
      <c r="F43" s="10"/>
      <c r="G43" s="10"/>
    </row>
    <row r="44" spans="1:7" ht="15.75" customHeight="1">
      <c r="A44" s="5" t="s">
        <v>295</v>
      </c>
      <c r="B44" s="114" t="s">
        <v>296</v>
      </c>
      <c r="C44" s="101">
        <v>29788</v>
      </c>
      <c r="D44" s="101">
        <v>4964</v>
      </c>
      <c r="E44" s="102">
        <f t="shared" si="2"/>
        <v>16.66442862897811</v>
      </c>
      <c r="F44" s="10"/>
      <c r="G44" s="10"/>
    </row>
    <row r="45" spans="1:7" ht="45.75" customHeight="1" thickBot="1">
      <c r="A45" s="3" t="s">
        <v>73</v>
      </c>
      <c r="B45" s="115" t="s">
        <v>74</v>
      </c>
      <c r="C45" s="133">
        <f>SUM(C47+C46)</f>
        <v>85211</v>
      </c>
      <c r="D45" s="133">
        <f>SUM(D47+D46)</f>
        <v>0</v>
      </c>
      <c r="E45" s="134">
        <f t="shared" si="2"/>
        <v>0</v>
      </c>
      <c r="F45" s="10"/>
      <c r="G45" s="10"/>
    </row>
    <row r="46" spans="1:7" ht="45.75" customHeight="1">
      <c r="A46" s="165" t="s">
        <v>308</v>
      </c>
      <c r="B46" s="166" t="s">
        <v>309</v>
      </c>
      <c r="C46" s="167">
        <v>70500</v>
      </c>
      <c r="D46" s="168"/>
      <c r="E46" s="169"/>
      <c r="F46" s="10"/>
      <c r="G46" s="10"/>
    </row>
    <row r="47" spans="1:7" ht="21" customHeight="1">
      <c r="A47" s="5" t="s">
        <v>75</v>
      </c>
      <c r="B47" s="107" t="s">
        <v>76</v>
      </c>
      <c r="C47" s="119">
        <f>SUM(C49:C51)</f>
        <v>14711</v>
      </c>
      <c r="D47" s="119">
        <f>SUM(D49:D51)</f>
        <v>0</v>
      </c>
      <c r="E47" s="119">
        <f>SUM(E49:E51)</f>
        <v>0</v>
      </c>
      <c r="F47" s="10"/>
      <c r="G47" s="10"/>
    </row>
    <row r="48" spans="1:7" ht="12" customHeight="1">
      <c r="A48" s="5"/>
      <c r="B48" s="116" t="s">
        <v>77</v>
      </c>
      <c r="C48" s="101"/>
      <c r="D48" s="101"/>
      <c r="E48" s="135"/>
      <c r="F48" s="10"/>
      <c r="G48" s="10"/>
    </row>
    <row r="49" spans="1:7" ht="72.75" customHeight="1">
      <c r="A49" s="5"/>
      <c r="B49" s="114" t="s">
        <v>299</v>
      </c>
      <c r="C49" s="101">
        <v>214</v>
      </c>
      <c r="D49" s="101"/>
      <c r="E49" s="135"/>
      <c r="F49" s="10"/>
      <c r="G49" s="10"/>
    </row>
    <row r="50" spans="1:7" ht="22.5" customHeight="1" hidden="1">
      <c r="A50" s="5"/>
      <c r="B50" s="114"/>
      <c r="C50" s="101"/>
      <c r="D50" s="101"/>
      <c r="E50" s="135"/>
      <c r="F50" s="10"/>
      <c r="G50" s="10"/>
    </row>
    <row r="51" spans="1:7" ht="29.25" customHeight="1">
      <c r="A51" s="5"/>
      <c r="B51" s="114" t="s">
        <v>297</v>
      </c>
      <c r="C51" s="101">
        <v>14497</v>
      </c>
      <c r="D51" s="101">
        <v>0</v>
      </c>
      <c r="E51" s="135">
        <f>SUM(D51/C51*100)</f>
        <v>0</v>
      </c>
      <c r="F51" s="10"/>
      <c r="G51" s="10"/>
    </row>
    <row r="52" spans="1:7" ht="29.25" customHeight="1" hidden="1">
      <c r="A52" s="5"/>
      <c r="B52" s="114"/>
      <c r="C52" s="101"/>
      <c r="D52" s="101"/>
      <c r="E52" s="135"/>
      <c r="F52" s="10"/>
      <c r="G52" s="10"/>
    </row>
    <row r="53" spans="1:7" ht="29.25" customHeight="1" hidden="1">
      <c r="A53" s="5"/>
      <c r="B53" s="114"/>
      <c r="C53" s="101"/>
      <c r="D53" s="101"/>
      <c r="E53" s="135"/>
      <c r="F53" s="10"/>
      <c r="G53" s="10"/>
    </row>
    <row r="54" spans="1:7" ht="29.25" customHeight="1" hidden="1">
      <c r="A54" s="5"/>
      <c r="B54" s="114"/>
      <c r="C54" s="101"/>
      <c r="D54" s="101"/>
      <c r="E54" s="135"/>
      <c r="F54" s="10"/>
      <c r="G54" s="10"/>
    </row>
    <row r="55" spans="1:6" ht="47.25" customHeight="1" thickBot="1">
      <c r="A55" s="11" t="s">
        <v>78</v>
      </c>
      <c r="B55" s="117" t="s">
        <v>79</v>
      </c>
      <c r="C55" s="97">
        <f>SUM(C56:C61)</f>
        <v>121414</v>
      </c>
      <c r="D55" s="97">
        <f>SUM(D56:D61)</f>
        <v>18705</v>
      </c>
      <c r="E55" s="98">
        <f aca="true" t="shared" si="3" ref="E55:E61">SUM(D55/C55*100)</f>
        <v>15.405966363022387</v>
      </c>
      <c r="F55" s="10"/>
    </row>
    <row r="56" spans="1:5" ht="36.75" customHeight="1">
      <c r="A56" s="123" t="s">
        <v>80</v>
      </c>
      <c r="B56" s="136" t="s">
        <v>81</v>
      </c>
      <c r="C56" s="101">
        <v>2581</v>
      </c>
      <c r="D56" s="101">
        <v>0</v>
      </c>
      <c r="E56" s="102">
        <f t="shared" si="3"/>
        <v>0</v>
      </c>
    </row>
    <row r="57" spans="1:5" ht="34.5" customHeight="1">
      <c r="A57" s="4" t="s">
        <v>82</v>
      </c>
      <c r="B57" s="136" t="s">
        <v>83</v>
      </c>
      <c r="C57" s="101">
        <v>21279</v>
      </c>
      <c r="D57" s="101">
        <v>3940</v>
      </c>
      <c r="E57" s="102">
        <f t="shared" si="3"/>
        <v>18.515907702429626</v>
      </c>
    </row>
    <row r="58" spans="1:5" ht="45" customHeight="1">
      <c r="A58" s="4" t="s">
        <v>84</v>
      </c>
      <c r="B58" s="136" t="s">
        <v>85</v>
      </c>
      <c r="C58" s="101">
        <v>34852</v>
      </c>
      <c r="D58" s="101">
        <v>6201</v>
      </c>
      <c r="E58" s="102">
        <f t="shared" si="3"/>
        <v>17.79237920348904</v>
      </c>
    </row>
    <row r="59" spans="1:5" ht="56.25">
      <c r="A59" s="4" t="s">
        <v>86</v>
      </c>
      <c r="B59" s="136" t="s">
        <v>87</v>
      </c>
      <c r="C59" s="101">
        <v>31291</v>
      </c>
      <c r="D59" s="101">
        <v>3785</v>
      </c>
      <c r="E59" s="102">
        <f t="shared" si="3"/>
        <v>12.096129877600587</v>
      </c>
    </row>
    <row r="60" spans="1:5" ht="46.5" customHeight="1">
      <c r="A60" s="4" t="s">
        <v>88</v>
      </c>
      <c r="B60" s="136" t="s">
        <v>89</v>
      </c>
      <c r="C60" s="101">
        <v>19276</v>
      </c>
      <c r="D60" s="101">
        <v>3010</v>
      </c>
      <c r="E60" s="102">
        <f t="shared" si="3"/>
        <v>15.615272878190495</v>
      </c>
    </row>
    <row r="61" spans="1:5" ht="27.75" customHeight="1">
      <c r="A61" s="4" t="s">
        <v>90</v>
      </c>
      <c r="B61" s="139" t="s">
        <v>91</v>
      </c>
      <c r="C61" s="119">
        <f>SUM(C63:C68)</f>
        <v>12135</v>
      </c>
      <c r="D61" s="119">
        <f>SUM(D63:D68)</f>
        <v>1769</v>
      </c>
      <c r="E61" s="120">
        <f t="shared" si="3"/>
        <v>14.577667902760611</v>
      </c>
    </row>
    <row r="62" spans="1:5" ht="12.75" customHeight="1">
      <c r="A62" s="4"/>
      <c r="B62" s="136" t="s">
        <v>77</v>
      </c>
      <c r="C62" s="101"/>
      <c r="D62" s="101"/>
      <c r="E62" s="102"/>
    </row>
    <row r="63" spans="1:5" ht="27" customHeight="1">
      <c r="A63" s="4"/>
      <c r="B63" s="136" t="s">
        <v>92</v>
      </c>
      <c r="C63" s="101">
        <v>1342</v>
      </c>
      <c r="D63" s="101">
        <v>224</v>
      </c>
      <c r="E63" s="102">
        <f aca="true" t="shared" si="4" ref="E63:E71">SUM(D63/C63*100)</f>
        <v>16.691505216095383</v>
      </c>
    </row>
    <row r="64" spans="1:5" ht="28.5" customHeight="1">
      <c r="A64" s="4"/>
      <c r="B64" s="136" t="s">
        <v>93</v>
      </c>
      <c r="C64" s="101">
        <v>1309</v>
      </c>
      <c r="D64" s="101">
        <v>218</v>
      </c>
      <c r="E64" s="102">
        <f t="shared" si="4"/>
        <v>16.653934300993125</v>
      </c>
    </row>
    <row r="65" spans="1:5" ht="46.5" customHeight="1">
      <c r="A65" s="4"/>
      <c r="B65" s="136" t="s">
        <v>94</v>
      </c>
      <c r="C65" s="101">
        <v>420</v>
      </c>
      <c r="D65" s="101">
        <v>70</v>
      </c>
      <c r="E65" s="102">
        <f t="shared" si="4"/>
        <v>16.666666666666664</v>
      </c>
    </row>
    <row r="66" spans="1:5" ht="49.5" customHeight="1">
      <c r="A66" s="4"/>
      <c r="B66" s="136" t="s">
        <v>95</v>
      </c>
      <c r="C66" s="101">
        <v>758</v>
      </c>
      <c r="D66" s="101">
        <v>41</v>
      </c>
      <c r="E66" s="102">
        <f t="shared" si="4"/>
        <v>5.408970976253298</v>
      </c>
    </row>
    <row r="67" spans="1:5" ht="36.75" customHeight="1">
      <c r="A67" s="4"/>
      <c r="B67" s="136" t="s">
        <v>96</v>
      </c>
      <c r="C67" s="101">
        <v>1759</v>
      </c>
      <c r="D67" s="101">
        <v>220</v>
      </c>
      <c r="E67" s="102">
        <f t="shared" si="4"/>
        <v>12.507106310403637</v>
      </c>
    </row>
    <row r="68" spans="1:5" ht="36" customHeight="1">
      <c r="A68" s="4"/>
      <c r="B68" s="136" t="s">
        <v>97</v>
      </c>
      <c r="C68" s="101">
        <v>6547</v>
      </c>
      <c r="D68" s="101">
        <v>996</v>
      </c>
      <c r="E68" s="102">
        <f t="shared" si="4"/>
        <v>15.213074690698031</v>
      </c>
    </row>
    <row r="69" spans="1:5" ht="18" customHeight="1" thickBot="1">
      <c r="A69" s="12" t="s">
        <v>98</v>
      </c>
      <c r="B69" s="137" t="s">
        <v>99</v>
      </c>
      <c r="C69" s="97">
        <f>SUM(C70+C71)</f>
        <v>429452</v>
      </c>
      <c r="D69" s="97">
        <f>SUM(D70+D71)</f>
        <v>81192</v>
      </c>
      <c r="E69" s="98">
        <f t="shared" si="4"/>
        <v>18.905954565353056</v>
      </c>
    </row>
    <row r="70" spans="1:5" ht="36" customHeight="1">
      <c r="A70" s="13" t="s">
        <v>100</v>
      </c>
      <c r="B70" s="116" t="s">
        <v>101</v>
      </c>
      <c r="C70" s="101">
        <v>453</v>
      </c>
      <c r="D70" s="101"/>
      <c r="E70" s="102">
        <f t="shared" si="4"/>
        <v>0</v>
      </c>
    </row>
    <row r="71" spans="1:5" ht="29.25" customHeight="1">
      <c r="A71" s="14" t="s">
        <v>102</v>
      </c>
      <c r="B71" s="140" t="s">
        <v>103</v>
      </c>
      <c r="C71" s="119">
        <f>SUM(C73)</f>
        <v>428999</v>
      </c>
      <c r="D71" s="119">
        <v>81192</v>
      </c>
      <c r="E71" s="120">
        <f t="shared" si="4"/>
        <v>18.925918242233664</v>
      </c>
    </row>
    <row r="72" spans="1:5" ht="15.75" customHeight="1">
      <c r="A72" s="14"/>
      <c r="B72" s="114" t="s">
        <v>77</v>
      </c>
      <c r="C72" s="101"/>
      <c r="D72" s="101"/>
      <c r="E72" s="102"/>
    </row>
    <row r="73" spans="1:5" ht="45.75" customHeight="1">
      <c r="A73" s="13"/>
      <c r="B73" s="114" t="s">
        <v>104</v>
      </c>
      <c r="C73" s="101">
        <v>428999</v>
      </c>
      <c r="D73" s="101">
        <v>81192</v>
      </c>
      <c r="E73" s="102">
        <f>SUM(D73/C73*100)</f>
        <v>18.925918242233664</v>
      </c>
    </row>
    <row r="74" spans="1:5" ht="32.25" customHeight="1" thickBot="1">
      <c r="A74" s="124" t="s">
        <v>298</v>
      </c>
      <c r="B74" s="138" t="s">
        <v>66</v>
      </c>
      <c r="C74" s="97"/>
      <c r="D74" s="97">
        <v>-1079608</v>
      </c>
      <c r="E74" s="98"/>
    </row>
    <row r="75" spans="1:5" ht="22.5" customHeight="1" thickBot="1">
      <c r="A75" s="15"/>
      <c r="B75" s="118" t="s">
        <v>105</v>
      </c>
      <c r="C75" s="103">
        <f>SUM(C6+C41)</f>
        <v>3098354</v>
      </c>
      <c r="D75" s="103">
        <f>SUM(D6+D41)</f>
        <v>-607003</v>
      </c>
      <c r="E75" s="104">
        <f>SUM(D75/C75*100)</f>
        <v>-19.59114420108225</v>
      </c>
    </row>
    <row r="76" spans="1:5" ht="15.75">
      <c r="A76" s="125"/>
      <c r="C76" s="126"/>
      <c r="D76" s="127"/>
      <c r="E76" s="128"/>
    </row>
    <row r="77" spans="1:4" ht="14.25">
      <c r="A77" s="125"/>
      <c r="D77" s="129"/>
    </row>
    <row r="78" ht="12.75">
      <c r="A78" s="130"/>
    </row>
    <row r="79" spans="3:5" ht="12.75">
      <c r="C79" s="96"/>
      <c r="D79" s="96"/>
      <c r="E79" s="96"/>
    </row>
    <row r="80" spans="3:5" ht="12.75">
      <c r="C80" s="96"/>
      <c r="D80" s="96"/>
      <c r="E80" s="96"/>
    </row>
    <row r="81" spans="3:5" ht="12.75">
      <c r="C81" s="96"/>
      <c r="D81" s="96"/>
      <c r="E81" s="96"/>
    </row>
    <row r="82" spans="3:5" ht="12.75">
      <c r="C82" s="96"/>
      <c r="D82" s="96"/>
      <c r="E82" s="96"/>
    </row>
    <row r="83" spans="3:5" ht="12.75">
      <c r="C83" s="96"/>
      <c r="D83" s="96"/>
      <c r="E83" s="96"/>
    </row>
    <row r="84" spans="3:5" ht="12.75">
      <c r="C84" s="96"/>
      <c r="D84" s="96"/>
      <c r="E84" s="96"/>
    </row>
    <row r="85" spans="3:5" ht="12.75">
      <c r="C85" s="96"/>
      <c r="D85" s="96"/>
      <c r="E85" s="96"/>
    </row>
    <row r="86" spans="3:5" ht="12.75">
      <c r="C86" s="96"/>
      <c r="D86" s="96"/>
      <c r="E86" s="96"/>
    </row>
    <row r="87" spans="3:5" ht="12.75">
      <c r="C87" s="96"/>
      <c r="D87" s="96"/>
      <c r="E87" s="96"/>
    </row>
    <row r="88" spans="3:5" ht="12.75">
      <c r="C88" s="96"/>
      <c r="D88" s="96"/>
      <c r="E88" s="96"/>
    </row>
    <row r="89" spans="3:5" ht="12.75">
      <c r="C89" s="96"/>
      <c r="D89" s="96"/>
      <c r="E89" s="96"/>
    </row>
    <row r="90" spans="3:5" ht="12.75">
      <c r="C90" s="96"/>
      <c r="D90" s="96"/>
      <c r="E90" s="96"/>
    </row>
    <row r="91" spans="3:5" ht="12.75">
      <c r="C91" s="96"/>
      <c r="D91" s="96"/>
      <c r="E91" s="96"/>
    </row>
    <row r="92" spans="3:5" ht="12.75">
      <c r="C92" s="96"/>
      <c r="D92" s="96"/>
      <c r="E92" s="96"/>
    </row>
    <row r="93" spans="3:5" ht="12.75">
      <c r="C93" s="96"/>
      <c r="D93" s="96"/>
      <c r="E93" s="96"/>
    </row>
    <row r="94" spans="3:5" ht="12.75">
      <c r="C94" s="96"/>
      <c r="D94" s="96"/>
      <c r="E94" s="96"/>
    </row>
    <row r="95" spans="3:5" ht="12.75">
      <c r="C95" s="96"/>
      <c r="D95" s="96"/>
      <c r="E95" s="96"/>
    </row>
    <row r="96" spans="3:5" ht="12.75">
      <c r="C96" s="96"/>
      <c r="D96" s="96"/>
      <c r="E96" s="96"/>
    </row>
    <row r="97" spans="3:5" ht="12.75">
      <c r="C97" s="96"/>
      <c r="D97" s="96"/>
      <c r="E97" s="96"/>
    </row>
    <row r="98" spans="3:5" ht="12.75">
      <c r="C98" s="96"/>
      <c r="D98" s="96"/>
      <c r="E98" s="96"/>
    </row>
    <row r="99" spans="3:5" ht="12.75">
      <c r="C99" s="96"/>
      <c r="D99" s="96"/>
      <c r="E99" s="96"/>
    </row>
    <row r="100" spans="3:5" ht="12.75">
      <c r="C100" s="96"/>
      <c r="D100" s="96"/>
      <c r="E100" s="96"/>
    </row>
    <row r="101" spans="3:5" ht="12.75">
      <c r="C101" s="96"/>
      <c r="D101" s="96"/>
      <c r="E101" s="96"/>
    </row>
    <row r="102" spans="3:5" ht="12.75">
      <c r="C102" s="96"/>
      <c r="D102" s="96"/>
      <c r="E102" s="96"/>
    </row>
    <row r="103" spans="3:5" ht="12.75">
      <c r="C103" s="96"/>
      <c r="D103" s="96"/>
      <c r="E103" s="96"/>
    </row>
    <row r="104" spans="3:5" ht="12.75">
      <c r="C104" s="96"/>
      <c r="D104" s="96"/>
      <c r="E104" s="96"/>
    </row>
    <row r="105" spans="3:5" ht="12.75">
      <c r="C105" s="96"/>
      <c r="D105" s="96"/>
      <c r="E105" s="96"/>
    </row>
    <row r="106" spans="3:5" ht="12.75">
      <c r="C106" s="96"/>
      <c r="D106" s="96"/>
      <c r="E106" s="96"/>
    </row>
    <row r="107" spans="3:5" ht="12.75">
      <c r="C107" s="96"/>
      <c r="D107" s="96"/>
      <c r="E107" s="96"/>
    </row>
    <row r="108" spans="3:5" ht="12.75">
      <c r="C108" s="96"/>
      <c r="D108" s="96"/>
      <c r="E108" s="96"/>
    </row>
    <row r="109" spans="3:5" ht="12.75">
      <c r="C109" s="96"/>
      <c r="D109" s="96"/>
      <c r="E109" s="96"/>
    </row>
    <row r="110" spans="3:5" ht="12.75">
      <c r="C110" s="96"/>
      <c r="D110" s="96"/>
      <c r="E110" s="96"/>
    </row>
    <row r="111" spans="3:5" ht="12.75">
      <c r="C111" s="96"/>
      <c r="D111" s="96"/>
      <c r="E111" s="96"/>
    </row>
    <row r="112" spans="3:5" ht="12.75">
      <c r="C112" s="96"/>
      <c r="D112" s="96"/>
      <c r="E112" s="96"/>
    </row>
    <row r="113" spans="3:5" ht="12.75">
      <c r="C113" s="96"/>
      <c r="D113" s="96"/>
      <c r="E113" s="96"/>
    </row>
    <row r="114" spans="3:5" ht="12.75">
      <c r="C114" s="96"/>
      <c r="D114" s="96"/>
      <c r="E114" s="96"/>
    </row>
    <row r="115" spans="3:5" ht="12.75">
      <c r="C115" s="96"/>
      <c r="D115" s="96"/>
      <c r="E115" s="96"/>
    </row>
    <row r="116" spans="3:5" ht="12.75">
      <c r="C116" s="96"/>
      <c r="D116" s="96"/>
      <c r="E116" s="96"/>
    </row>
    <row r="117" spans="3:5" ht="12.75">
      <c r="C117" s="96"/>
      <c r="D117" s="96"/>
      <c r="E117" s="96"/>
    </row>
    <row r="118" spans="3:5" ht="12.75">
      <c r="C118" s="96"/>
      <c r="D118" s="96"/>
      <c r="E118" s="96"/>
    </row>
    <row r="119" spans="3:5" ht="12.75">
      <c r="C119" s="96"/>
      <c r="D119" s="96"/>
      <c r="E119" s="96"/>
    </row>
    <row r="120" spans="3:5" ht="12.75">
      <c r="C120" s="96"/>
      <c r="D120" s="96"/>
      <c r="E120" s="96"/>
    </row>
    <row r="121" spans="3:5" ht="12.75">
      <c r="C121" s="96"/>
      <c r="D121" s="96"/>
      <c r="E121" s="96"/>
    </row>
    <row r="122" spans="3:5" ht="12.75">
      <c r="C122" s="96"/>
      <c r="D122" s="96"/>
      <c r="E122" s="96"/>
    </row>
    <row r="123" spans="3:5" ht="12.75">
      <c r="C123" s="96"/>
      <c r="D123" s="96"/>
      <c r="E123" s="96"/>
    </row>
    <row r="124" spans="3:5" ht="12.75">
      <c r="C124" s="96"/>
      <c r="D124" s="96"/>
      <c r="E124" s="96"/>
    </row>
    <row r="125" spans="3:5" ht="12.75">
      <c r="C125" s="96"/>
      <c r="D125" s="96"/>
      <c r="E125" s="96"/>
    </row>
    <row r="126" spans="3:5" ht="12.75">
      <c r="C126" s="96"/>
      <c r="D126" s="96"/>
      <c r="E126" s="96"/>
    </row>
    <row r="127" spans="3:5" ht="12.75">
      <c r="C127" s="96"/>
      <c r="D127" s="96"/>
      <c r="E127" s="96"/>
    </row>
    <row r="128" spans="3:5" ht="12.75">
      <c r="C128" s="96"/>
      <c r="D128" s="96"/>
      <c r="E128" s="96"/>
    </row>
    <row r="129" spans="3:5" ht="12.75">
      <c r="C129" s="96"/>
      <c r="D129" s="96"/>
      <c r="E129" s="96"/>
    </row>
    <row r="130" spans="3:5" ht="12.75">
      <c r="C130" s="96"/>
      <c r="D130" s="96"/>
      <c r="E130" s="96"/>
    </row>
    <row r="131" spans="3:5" ht="12.75">
      <c r="C131" s="96"/>
      <c r="D131" s="96"/>
      <c r="E131" s="96"/>
    </row>
    <row r="132" spans="3:5" ht="12.75">
      <c r="C132" s="96"/>
      <c r="D132" s="96"/>
      <c r="E132" s="96"/>
    </row>
    <row r="133" spans="3:5" ht="12.75">
      <c r="C133" s="96"/>
      <c r="D133" s="96"/>
      <c r="E133" s="96"/>
    </row>
    <row r="134" spans="3:5" ht="12.75">
      <c r="C134" s="96"/>
      <c r="D134" s="96"/>
      <c r="E134" s="96"/>
    </row>
    <row r="135" spans="3:5" ht="12.75">
      <c r="C135" s="96"/>
      <c r="D135" s="96"/>
      <c r="E135" s="96"/>
    </row>
    <row r="136" spans="3:5" ht="12.75">
      <c r="C136" s="96"/>
      <c r="D136" s="96"/>
      <c r="E136" s="96"/>
    </row>
    <row r="137" spans="3:5" ht="12.75">
      <c r="C137" s="96"/>
      <c r="D137" s="96"/>
      <c r="E137" s="96"/>
    </row>
    <row r="138" spans="3:5" ht="12.75">
      <c r="C138" s="96"/>
      <c r="D138" s="96"/>
      <c r="E138" s="96"/>
    </row>
    <row r="139" spans="3:5" ht="12.75">
      <c r="C139" s="96"/>
      <c r="D139" s="96"/>
      <c r="E139" s="96"/>
    </row>
    <row r="140" spans="3:5" ht="12.75">
      <c r="C140" s="96"/>
      <c r="D140" s="96"/>
      <c r="E140" s="96"/>
    </row>
    <row r="141" spans="3:5" ht="12.75">
      <c r="C141" s="96"/>
      <c r="D141" s="96"/>
      <c r="E141" s="96"/>
    </row>
    <row r="142" spans="3:5" ht="12.75">
      <c r="C142" s="96"/>
      <c r="D142" s="96"/>
      <c r="E142" s="96"/>
    </row>
    <row r="143" spans="3:5" ht="12.75">
      <c r="C143" s="96"/>
      <c r="D143" s="96"/>
      <c r="E143" s="96"/>
    </row>
    <row r="144" spans="3:5" ht="12.75">
      <c r="C144" s="96"/>
      <c r="D144" s="96"/>
      <c r="E144" s="96"/>
    </row>
    <row r="145" spans="3:5" ht="12.75">
      <c r="C145" s="96"/>
      <c r="D145" s="96"/>
      <c r="E145" s="96"/>
    </row>
    <row r="146" spans="3:5" ht="12.75">
      <c r="C146" s="96"/>
      <c r="D146" s="96"/>
      <c r="E146" s="96"/>
    </row>
    <row r="147" spans="3:5" ht="12.75">
      <c r="C147" s="96"/>
      <c r="D147" s="96"/>
      <c r="E147" s="96"/>
    </row>
    <row r="148" spans="3:5" ht="12.75">
      <c r="C148" s="96"/>
      <c r="D148" s="96"/>
      <c r="E148" s="96"/>
    </row>
    <row r="149" spans="3:5" ht="12.75">
      <c r="C149" s="96"/>
      <c r="D149" s="96"/>
      <c r="E149" s="96"/>
    </row>
    <row r="150" spans="3:5" ht="12.75">
      <c r="C150" s="96"/>
      <c r="D150" s="96"/>
      <c r="E150" s="96"/>
    </row>
    <row r="151" spans="3:5" ht="12.75">
      <c r="C151" s="96"/>
      <c r="D151" s="96"/>
      <c r="E151" s="96"/>
    </row>
    <row r="152" spans="3:5" ht="12.75">
      <c r="C152" s="96"/>
      <c r="D152" s="96"/>
      <c r="E152" s="96"/>
    </row>
    <row r="153" spans="3:5" ht="12.75">
      <c r="C153" s="96"/>
      <c r="D153" s="96"/>
      <c r="E153" s="96"/>
    </row>
    <row r="154" spans="3:5" ht="12.75">
      <c r="C154" s="96"/>
      <c r="D154" s="96"/>
      <c r="E154" s="96"/>
    </row>
    <row r="155" spans="3:5" ht="12.75">
      <c r="C155" s="96"/>
      <c r="D155" s="96"/>
      <c r="E155" s="96"/>
    </row>
    <row r="156" spans="3:5" ht="12.75">
      <c r="C156" s="96"/>
      <c r="D156" s="96"/>
      <c r="E156" s="96"/>
    </row>
    <row r="157" spans="3:5" ht="12.75">
      <c r="C157" s="96"/>
      <c r="D157" s="96"/>
      <c r="E157" s="96"/>
    </row>
    <row r="158" spans="3:5" ht="12.75">
      <c r="C158" s="96"/>
      <c r="D158" s="96"/>
      <c r="E158" s="96"/>
    </row>
    <row r="159" spans="3:5" ht="12.75">
      <c r="C159" s="96"/>
      <c r="D159" s="96"/>
      <c r="E159" s="96"/>
    </row>
    <row r="160" spans="3:5" ht="12.75">
      <c r="C160" s="96"/>
      <c r="D160" s="96"/>
      <c r="E160" s="96"/>
    </row>
    <row r="161" spans="3:5" ht="12.75">
      <c r="C161" s="96"/>
      <c r="D161" s="96"/>
      <c r="E161" s="96"/>
    </row>
    <row r="162" spans="3:5" ht="12.75">
      <c r="C162" s="96"/>
      <c r="D162" s="96"/>
      <c r="E162" s="96"/>
    </row>
    <row r="163" spans="3:5" ht="12.75">
      <c r="C163" s="96"/>
      <c r="D163" s="96"/>
      <c r="E163" s="96"/>
    </row>
    <row r="164" spans="3:5" ht="12.75">
      <c r="C164" s="96"/>
      <c r="D164" s="96"/>
      <c r="E164" s="96"/>
    </row>
    <row r="165" spans="3:5" ht="12.75">
      <c r="C165" s="96"/>
      <c r="D165" s="96"/>
      <c r="E165" s="96"/>
    </row>
    <row r="166" spans="3:5" ht="12.75">
      <c r="C166" s="96"/>
      <c r="D166" s="96"/>
      <c r="E166" s="96"/>
    </row>
    <row r="167" spans="3:5" ht="12.75">
      <c r="C167" s="96"/>
      <c r="D167" s="96"/>
      <c r="E167" s="96"/>
    </row>
    <row r="168" spans="3:5" ht="12.75">
      <c r="C168" s="96"/>
      <c r="D168" s="96"/>
      <c r="E168" s="96"/>
    </row>
    <row r="169" spans="3:5" ht="12.75">
      <c r="C169" s="96"/>
      <c r="D169" s="96"/>
      <c r="E169" s="96"/>
    </row>
    <row r="170" spans="3:5" ht="12.75">
      <c r="C170" s="96"/>
      <c r="D170" s="96"/>
      <c r="E170" s="96"/>
    </row>
    <row r="171" spans="3:5" ht="12.75">
      <c r="C171" s="96"/>
      <c r="D171" s="96"/>
      <c r="E171" s="96"/>
    </row>
    <row r="172" spans="3:5" ht="12.75">
      <c r="C172" s="96"/>
      <c r="D172" s="96"/>
      <c r="E172" s="96"/>
    </row>
    <row r="173" spans="3:5" ht="12.75">
      <c r="C173" s="96"/>
      <c r="D173" s="96"/>
      <c r="E173" s="96"/>
    </row>
    <row r="174" spans="3:5" ht="12.75">
      <c r="C174" s="96"/>
      <c r="D174" s="96"/>
      <c r="E174" s="96"/>
    </row>
    <row r="175" spans="3:5" ht="12.75">
      <c r="C175" s="96"/>
      <c r="D175" s="96"/>
      <c r="E175" s="96"/>
    </row>
    <row r="176" spans="3:5" ht="12.75">
      <c r="C176" s="96"/>
      <c r="D176" s="96"/>
      <c r="E176" s="96"/>
    </row>
    <row r="177" spans="3:5" ht="12.75">
      <c r="C177" s="96"/>
      <c r="D177" s="96"/>
      <c r="E177" s="96"/>
    </row>
    <row r="178" spans="3:5" ht="12.75">
      <c r="C178" s="96"/>
      <c r="D178" s="96"/>
      <c r="E178" s="96"/>
    </row>
    <row r="179" spans="3:5" ht="12.75">
      <c r="C179" s="96"/>
      <c r="D179" s="96"/>
      <c r="E179" s="96"/>
    </row>
    <row r="180" spans="3:5" ht="12.75">
      <c r="C180" s="96"/>
      <c r="D180" s="96"/>
      <c r="E180" s="96"/>
    </row>
    <row r="181" spans="3:5" ht="12.75">
      <c r="C181" s="96"/>
      <c r="D181" s="96"/>
      <c r="E181" s="96"/>
    </row>
  </sheetData>
  <mergeCells count="2">
    <mergeCell ref="A2:E2"/>
    <mergeCell ref="A3:E3"/>
  </mergeCells>
  <printOptions/>
  <pageMargins left="0.6692913385826772" right="0.31496062992125984" top="0.31496062992125984" bottom="0.2755905511811024" header="0.31496062992125984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I65"/>
  <sheetViews>
    <sheetView workbookViewId="0" topLeftCell="A42">
      <selection activeCell="A2" sqref="A2"/>
    </sheetView>
  </sheetViews>
  <sheetFormatPr defaultColWidth="9.00390625" defaultRowHeight="12.75"/>
  <cols>
    <col min="2" max="2" width="48.875" style="0" customWidth="1"/>
    <col min="3" max="3" width="0" style="0" hidden="1" customWidth="1"/>
    <col min="4" max="4" width="0.6171875" style="0" hidden="1" customWidth="1"/>
    <col min="5" max="5" width="11.875" style="0" customWidth="1"/>
    <col min="6" max="6" width="0" style="0" hidden="1" customWidth="1"/>
    <col min="7" max="7" width="0.37109375" style="0" hidden="1" customWidth="1"/>
    <col min="8" max="8" width="11.00390625" style="0" customWidth="1"/>
    <col min="9" max="9" width="9.25390625" style="76" customWidth="1"/>
  </cols>
  <sheetData>
    <row r="1" spans="1:9" s="16" customFormat="1" ht="15.75" customHeight="1" thickBot="1">
      <c r="A1" s="172" t="s">
        <v>106</v>
      </c>
      <c r="B1" s="173"/>
      <c r="C1" s="173"/>
      <c r="D1" s="173"/>
      <c r="E1" s="173"/>
      <c r="F1" s="173"/>
      <c r="G1" s="173"/>
      <c r="H1" s="173"/>
      <c r="I1" s="174"/>
    </row>
    <row r="2" spans="1:9" s="24" customFormat="1" ht="50.25" customHeight="1" thickBot="1">
      <c r="A2" s="18" t="s">
        <v>107</v>
      </c>
      <c r="B2" s="19" t="s">
        <v>2</v>
      </c>
      <c r="C2" s="20" t="s">
        <v>108</v>
      </c>
      <c r="D2" s="21"/>
      <c r="E2" s="22" t="s">
        <v>268</v>
      </c>
      <c r="F2" s="175" t="s">
        <v>267</v>
      </c>
      <c r="G2" s="176"/>
      <c r="H2" s="177"/>
      <c r="I2" s="23" t="s">
        <v>3</v>
      </c>
    </row>
    <row r="3" spans="1:9" s="32" customFormat="1" ht="23.25" customHeight="1">
      <c r="A3" s="25" t="s">
        <v>109</v>
      </c>
      <c r="B3" s="26" t="s">
        <v>110</v>
      </c>
      <c r="C3" s="27">
        <f>SUM(C4:C12)</f>
        <v>122357</v>
      </c>
      <c r="D3" s="28">
        <f>SUM(D4+D5+D6+D8+D9+D10+D11+D12)</f>
        <v>10896</v>
      </c>
      <c r="E3" s="28">
        <f>SUM(E4+E5+E6+E8+E9+E10+E11+E12+E7)</f>
        <v>429795</v>
      </c>
      <c r="F3" s="29">
        <f>SUM(F4+F5+F6+F8+F9+F10+F11+F12+F7)</f>
        <v>0</v>
      </c>
      <c r="G3" s="29">
        <f>SUM(G4+G5+G6+G8+G9+G10+G11+G12+G7)</f>
        <v>0</v>
      </c>
      <c r="H3" s="30">
        <f>SUM(H4+H5+H6+H8+H9+H10+H11+H12+H7)</f>
        <v>42723</v>
      </c>
      <c r="I3" s="31">
        <f>SUM(H3/E3*100)</f>
        <v>9.940320385299968</v>
      </c>
    </row>
    <row r="4" spans="1:9" s="32" customFormat="1" ht="36.75" customHeight="1">
      <c r="A4" s="33" t="s">
        <v>111</v>
      </c>
      <c r="B4" s="34" t="s">
        <v>112</v>
      </c>
      <c r="C4" s="35">
        <v>999</v>
      </c>
      <c r="D4" s="36">
        <v>0</v>
      </c>
      <c r="E4" s="36">
        <v>1621</v>
      </c>
      <c r="F4" s="37"/>
      <c r="G4" s="38"/>
      <c r="H4" s="39">
        <v>228</v>
      </c>
      <c r="I4" s="40">
        <f aca="true" t="shared" si="0" ref="I4:I64">SUM(H4/E4*100)</f>
        <v>14.06539173349784</v>
      </c>
    </row>
    <row r="5" spans="1:9" s="32" customFormat="1" ht="50.25" customHeight="1">
      <c r="A5" s="33" t="s">
        <v>113</v>
      </c>
      <c r="B5" s="41" t="s">
        <v>114</v>
      </c>
      <c r="C5" s="37">
        <v>11335</v>
      </c>
      <c r="D5" s="36">
        <v>0</v>
      </c>
      <c r="E5" s="36">
        <v>32729</v>
      </c>
      <c r="F5" s="37"/>
      <c r="G5" s="38"/>
      <c r="H5" s="38">
        <v>2915</v>
      </c>
      <c r="I5" s="40">
        <f t="shared" si="0"/>
        <v>8.906474380518805</v>
      </c>
    </row>
    <row r="6" spans="1:9" s="32" customFormat="1" ht="62.25" customHeight="1">
      <c r="A6" s="33" t="s">
        <v>115</v>
      </c>
      <c r="B6" s="42" t="s">
        <v>116</v>
      </c>
      <c r="C6" s="35">
        <v>69448</v>
      </c>
      <c r="D6" s="36">
        <v>10830</v>
      </c>
      <c r="E6" s="36">
        <v>155538</v>
      </c>
      <c r="F6" s="37"/>
      <c r="G6" s="38"/>
      <c r="H6" s="38">
        <v>22498</v>
      </c>
      <c r="I6" s="40">
        <f t="shared" si="0"/>
        <v>14.464632437089328</v>
      </c>
    </row>
    <row r="7" spans="1:9" s="32" customFormat="1" ht="18.75" customHeight="1" hidden="1">
      <c r="A7" s="33" t="s">
        <v>117</v>
      </c>
      <c r="B7" s="43" t="s">
        <v>118</v>
      </c>
      <c r="C7" s="37" t="s">
        <v>119</v>
      </c>
      <c r="D7" s="36"/>
      <c r="E7" s="36"/>
      <c r="F7" s="37"/>
      <c r="G7" s="38"/>
      <c r="H7" s="38"/>
      <c r="I7" s="40" t="e">
        <f t="shared" si="0"/>
        <v>#DIV/0!</v>
      </c>
    </row>
    <row r="8" spans="1:9" s="32" customFormat="1" ht="48.75" customHeight="1">
      <c r="A8" s="33" t="s">
        <v>120</v>
      </c>
      <c r="B8" s="34" t="s">
        <v>121</v>
      </c>
      <c r="C8" s="35">
        <v>13578</v>
      </c>
      <c r="D8" s="36">
        <v>0</v>
      </c>
      <c r="E8" s="36">
        <v>41742</v>
      </c>
      <c r="F8" s="37"/>
      <c r="G8" s="38"/>
      <c r="H8" s="38">
        <v>5139</v>
      </c>
      <c r="I8" s="40">
        <f t="shared" si="0"/>
        <v>12.311341095299698</v>
      </c>
    </row>
    <row r="9" spans="1:9" s="32" customFormat="1" ht="20.25" customHeight="1" hidden="1">
      <c r="A9" s="33" t="s">
        <v>122</v>
      </c>
      <c r="B9" s="34" t="s">
        <v>123</v>
      </c>
      <c r="C9" s="35">
        <v>6863</v>
      </c>
      <c r="D9" s="36">
        <v>0</v>
      </c>
      <c r="E9" s="36"/>
      <c r="F9" s="37"/>
      <c r="G9" s="38"/>
      <c r="H9" s="38"/>
      <c r="I9" s="40" t="e">
        <f t="shared" si="0"/>
        <v>#DIV/0!</v>
      </c>
    </row>
    <row r="10" spans="1:9" s="32" customFormat="1" ht="24" customHeight="1" hidden="1">
      <c r="A10" s="33" t="s">
        <v>124</v>
      </c>
      <c r="B10" s="42" t="s">
        <v>125</v>
      </c>
      <c r="C10" s="44">
        <v>2433</v>
      </c>
      <c r="D10" s="36">
        <v>0</v>
      </c>
      <c r="E10" s="36"/>
      <c r="F10" s="37"/>
      <c r="G10" s="38"/>
      <c r="H10" s="38"/>
      <c r="I10" s="40" t="e">
        <f t="shared" si="0"/>
        <v>#DIV/0!</v>
      </c>
    </row>
    <row r="11" spans="1:9" s="32" customFormat="1" ht="21.75" customHeight="1">
      <c r="A11" s="33" t="s">
        <v>126</v>
      </c>
      <c r="B11" s="43" t="s">
        <v>127</v>
      </c>
      <c r="C11" s="35">
        <v>3990</v>
      </c>
      <c r="D11" s="36">
        <v>0</v>
      </c>
      <c r="E11" s="36">
        <v>55000</v>
      </c>
      <c r="F11" s="37"/>
      <c r="G11" s="38"/>
      <c r="H11" s="38"/>
      <c r="I11" s="40">
        <f t="shared" si="0"/>
        <v>0</v>
      </c>
    </row>
    <row r="12" spans="1:9" s="32" customFormat="1" ht="23.25" customHeight="1">
      <c r="A12" s="33" t="s">
        <v>128</v>
      </c>
      <c r="B12" s="42" t="s">
        <v>129</v>
      </c>
      <c r="C12" s="44">
        <v>13711</v>
      </c>
      <c r="D12" s="36">
        <v>66</v>
      </c>
      <c r="E12" s="36">
        <v>143165</v>
      </c>
      <c r="F12" s="37"/>
      <c r="G12" s="38"/>
      <c r="H12" s="38">
        <v>11943</v>
      </c>
      <c r="I12" s="40">
        <f t="shared" si="0"/>
        <v>8.34212272552649</v>
      </c>
    </row>
    <row r="13" spans="1:9" s="32" customFormat="1" ht="24.75" customHeight="1">
      <c r="A13" s="45" t="s">
        <v>130</v>
      </c>
      <c r="B13" s="46" t="s">
        <v>131</v>
      </c>
      <c r="C13" s="47">
        <v>1328</v>
      </c>
      <c r="D13" s="29">
        <f>SUM(D14)</f>
        <v>0</v>
      </c>
      <c r="E13" s="29">
        <f>SUM(E14)</f>
        <v>1504</v>
      </c>
      <c r="F13" s="29">
        <f>SUM(F14)</f>
        <v>0</v>
      </c>
      <c r="G13" s="29">
        <f>SUM(G14)</f>
        <v>0</v>
      </c>
      <c r="H13" s="30">
        <f>SUM(H14)</f>
        <v>16</v>
      </c>
      <c r="I13" s="48">
        <f t="shared" si="0"/>
        <v>1.0638297872340425</v>
      </c>
    </row>
    <row r="14" spans="1:9" s="32" customFormat="1" ht="23.25" customHeight="1">
      <c r="A14" s="33" t="s">
        <v>132</v>
      </c>
      <c r="B14" s="43" t="s">
        <v>133</v>
      </c>
      <c r="C14" s="35">
        <v>1328</v>
      </c>
      <c r="D14" s="36">
        <v>0</v>
      </c>
      <c r="E14" s="36">
        <v>1504</v>
      </c>
      <c r="F14" s="37"/>
      <c r="G14" s="38"/>
      <c r="H14" s="38">
        <v>16</v>
      </c>
      <c r="I14" s="40">
        <f t="shared" si="0"/>
        <v>1.0638297872340425</v>
      </c>
    </row>
    <row r="15" spans="1:9" s="32" customFormat="1" ht="36.75" customHeight="1">
      <c r="A15" s="45" t="s">
        <v>134</v>
      </c>
      <c r="B15" s="46" t="s">
        <v>135</v>
      </c>
      <c r="C15" s="30">
        <f>SUM(C16:C17)</f>
        <v>14415</v>
      </c>
      <c r="D15" s="29" t="e">
        <f>SUM(D16+D17+#REF!)</f>
        <v>#REF!</v>
      </c>
      <c r="E15" s="29">
        <f>SUM(E16+E17)</f>
        <v>35214</v>
      </c>
      <c r="F15" s="29">
        <f>SUM(F16+F17)</f>
        <v>0</v>
      </c>
      <c r="G15" s="29">
        <f>SUM(G16+G17)</f>
        <v>0</v>
      </c>
      <c r="H15" s="30">
        <f>SUM(H16+H17)</f>
        <v>4636</v>
      </c>
      <c r="I15" s="48">
        <f t="shared" si="0"/>
        <v>13.165218379053787</v>
      </c>
    </row>
    <row r="16" spans="1:9" s="32" customFormat="1" ht="22.5" customHeight="1">
      <c r="A16" s="33" t="s">
        <v>136</v>
      </c>
      <c r="B16" s="43" t="s">
        <v>137</v>
      </c>
      <c r="C16" s="35">
        <v>3919</v>
      </c>
      <c r="D16" s="36">
        <v>0</v>
      </c>
      <c r="E16" s="36">
        <v>9130</v>
      </c>
      <c r="F16" s="37"/>
      <c r="G16" s="38"/>
      <c r="H16" s="38">
        <v>1041</v>
      </c>
      <c r="I16" s="40">
        <f t="shared" si="0"/>
        <v>11.401971522453449</v>
      </c>
    </row>
    <row r="17" spans="1:9" s="32" customFormat="1" ht="47.25" customHeight="1">
      <c r="A17" s="33" t="s">
        <v>138</v>
      </c>
      <c r="B17" s="42" t="s">
        <v>139</v>
      </c>
      <c r="C17" s="35">
        <v>10496</v>
      </c>
      <c r="D17" s="36">
        <v>731</v>
      </c>
      <c r="E17" s="36">
        <v>26084</v>
      </c>
      <c r="F17" s="37"/>
      <c r="G17" s="38"/>
      <c r="H17" s="38">
        <v>3595</v>
      </c>
      <c r="I17" s="40">
        <f t="shared" si="0"/>
        <v>13.782395338138324</v>
      </c>
    </row>
    <row r="18" spans="1:9" s="32" customFormat="1" ht="21.75" customHeight="1">
      <c r="A18" s="45" t="s">
        <v>140</v>
      </c>
      <c r="B18" s="46" t="s">
        <v>141</v>
      </c>
      <c r="C18" s="49">
        <f>SUM(C21:C23)</f>
        <v>53516</v>
      </c>
      <c r="D18" s="29">
        <f>SUM(D21+D23)</f>
        <v>1700</v>
      </c>
      <c r="E18" s="29">
        <f>SUM(E21+E23+E19+E20+E22)</f>
        <v>106660</v>
      </c>
      <c r="F18" s="29">
        <f>SUM(F21+F23+F19+F20+F22)</f>
        <v>0</v>
      </c>
      <c r="G18" s="29">
        <f>SUM(G21+G23+G19+G20+G22)</f>
        <v>0</v>
      </c>
      <c r="H18" s="30">
        <f>SUM(H21+H23+H19+H20+H22)</f>
        <v>11542</v>
      </c>
      <c r="I18" s="48">
        <f t="shared" si="0"/>
        <v>10.821301331333208</v>
      </c>
    </row>
    <row r="19" spans="1:9" s="32" customFormat="1" ht="27" customHeight="1">
      <c r="A19" s="33" t="s">
        <v>142</v>
      </c>
      <c r="B19" s="43" t="s">
        <v>143</v>
      </c>
      <c r="C19" s="43"/>
      <c r="D19" s="43"/>
      <c r="E19" s="36">
        <v>20000</v>
      </c>
      <c r="F19" s="43"/>
      <c r="G19" s="43"/>
      <c r="H19" s="38"/>
      <c r="I19" s="40">
        <f t="shared" si="0"/>
        <v>0</v>
      </c>
    </row>
    <row r="20" spans="1:9" s="32" customFormat="1" ht="18" customHeight="1" hidden="1">
      <c r="A20" s="33" t="s">
        <v>144</v>
      </c>
      <c r="B20" s="43" t="s">
        <v>145</v>
      </c>
      <c r="C20" s="43"/>
      <c r="D20" s="50"/>
      <c r="E20" s="36"/>
      <c r="F20" s="43"/>
      <c r="G20" s="43"/>
      <c r="H20" s="38"/>
      <c r="I20" s="40" t="e">
        <f t="shared" si="0"/>
        <v>#DIV/0!</v>
      </c>
    </row>
    <row r="21" spans="1:9" s="32" customFormat="1" ht="25.5" customHeight="1">
      <c r="A21" s="33" t="s">
        <v>146</v>
      </c>
      <c r="B21" s="43" t="s">
        <v>147</v>
      </c>
      <c r="C21" s="44">
        <v>15752</v>
      </c>
      <c r="D21" s="36">
        <v>1700</v>
      </c>
      <c r="E21" s="36">
        <v>56920</v>
      </c>
      <c r="F21" s="43"/>
      <c r="G21" s="43"/>
      <c r="H21" s="38">
        <v>11460</v>
      </c>
      <c r="I21" s="40">
        <f t="shared" si="0"/>
        <v>20.133520730850314</v>
      </c>
    </row>
    <row r="22" spans="1:9" s="32" customFormat="1" ht="24.75" customHeight="1" hidden="1">
      <c r="A22" s="33" t="s">
        <v>148</v>
      </c>
      <c r="B22" s="43" t="s">
        <v>149</v>
      </c>
      <c r="C22" s="44"/>
      <c r="D22" s="36"/>
      <c r="E22" s="36"/>
      <c r="F22" s="37"/>
      <c r="G22" s="38"/>
      <c r="H22" s="38"/>
      <c r="I22" s="40" t="e">
        <f t="shared" si="0"/>
        <v>#DIV/0!</v>
      </c>
    </row>
    <row r="23" spans="1:9" s="32" customFormat="1" ht="24.75" customHeight="1">
      <c r="A23" s="33" t="s">
        <v>150</v>
      </c>
      <c r="B23" s="34" t="s">
        <v>151</v>
      </c>
      <c r="C23" s="35">
        <v>37764</v>
      </c>
      <c r="D23" s="36">
        <v>0</v>
      </c>
      <c r="E23" s="36">
        <v>29740</v>
      </c>
      <c r="F23" s="37"/>
      <c r="G23" s="38"/>
      <c r="H23" s="38">
        <v>82</v>
      </c>
      <c r="I23" s="40">
        <f t="shared" si="0"/>
        <v>0.2757229320780094</v>
      </c>
    </row>
    <row r="24" spans="1:9" s="32" customFormat="1" ht="24" customHeight="1">
      <c r="A24" s="45" t="s">
        <v>152</v>
      </c>
      <c r="B24" s="46" t="s">
        <v>153</v>
      </c>
      <c r="C24" s="47">
        <f>SUM(C25:C28)</f>
        <v>591917</v>
      </c>
      <c r="D24" s="29">
        <f>SUM(D25+D26+D28)</f>
        <v>8422</v>
      </c>
      <c r="E24" s="51">
        <f>SUM(E25+E26+E28+E27)</f>
        <v>744899</v>
      </c>
      <c r="F24" s="29">
        <f>SUM(F25+F26+F28+F27)</f>
        <v>0</v>
      </c>
      <c r="G24" s="29">
        <f>SUM(G25+G26+G28+G27)</f>
        <v>0</v>
      </c>
      <c r="H24" s="30">
        <f>SUM(H25+H26+H28+H27)</f>
        <v>55837</v>
      </c>
      <c r="I24" s="48">
        <f t="shared" si="0"/>
        <v>7.49591555365224</v>
      </c>
    </row>
    <row r="25" spans="1:9" s="32" customFormat="1" ht="27" customHeight="1">
      <c r="A25" s="33" t="s">
        <v>154</v>
      </c>
      <c r="B25" s="43" t="s">
        <v>155</v>
      </c>
      <c r="C25" s="35">
        <v>202217</v>
      </c>
      <c r="D25" s="36">
        <v>0</v>
      </c>
      <c r="E25" s="36">
        <v>231836</v>
      </c>
      <c r="F25" s="37"/>
      <c r="G25" s="38"/>
      <c r="H25" s="38">
        <v>2511</v>
      </c>
      <c r="I25" s="40">
        <f t="shared" si="0"/>
        <v>1.0830932210700668</v>
      </c>
    </row>
    <row r="26" spans="1:9" s="32" customFormat="1" ht="23.25" customHeight="1">
      <c r="A26" s="33" t="s">
        <v>156</v>
      </c>
      <c r="B26" s="43" t="s">
        <v>157</v>
      </c>
      <c r="C26" s="35">
        <v>244742</v>
      </c>
      <c r="D26" s="36">
        <v>8422</v>
      </c>
      <c r="E26" s="36">
        <v>112171</v>
      </c>
      <c r="F26" s="37"/>
      <c r="G26" s="38"/>
      <c r="H26" s="38">
        <v>1520</v>
      </c>
      <c r="I26" s="40">
        <f t="shared" si="0"/>
        <v>1.355073949594815</v>
      </c>
    </row>
    <row r="27" spans="1:9" s="32" customFormat="1" ht="24.75" customHeight="1">
      <c r="A27" s="33" t="s">
        <v>158</v>
      </c>
      <c r="B27" s="43" t="s">
        <v>159</v>
      </c>
      <c r="C27" s="35"/>
      <c r="D27" s="36"/>
      <c r="E27" s="36">
        <v>359527</v>
      </c>
      <c r="F27" s="37"/>
      <c r="G27" s="38"/>
      <c r="H27" s="39">
        <v>47639</v>
      </c>
      <c r="I27" s="40">
        <f t="shared" si="0"/>
        <v>13.250465194547282</v>
      </c>
    </row>
    <row r="28" spans="1:9" s="32" customFormat="1" ht="36" customHeight="1">
      <c r="A28" s="33" t="s">
        <v>160</v>
      </c>
      <c r="B28" s="43" t="s">
        <v>161</v>
      </c>
      <c r="C28" s="35">
        <v>144958</v>
      </c>
      <c r="D28" s="36">
        <v>0</v>
      </c>
      <c r="E28" s="36">
        <v>41365</v>
      </c>
      <c r="F28" s="37"/>
      <c r="G28" s="38"/>
      <c r="H28" s="38">
        <v>4167</v>
      </c>
      <c r="I28" s="40">
        <f t="shared" si="0"/>
        <v>10.073733832950563</v>
      </c>
    </row>
    <row r="29" spans="1:9" s="32" customFormat="1" ht="25.5" customHeight="1">
      <c r="A29" s="45" t="s">
        <v>162</v>
      </c>
      <c r="B29" s="46" t="s">
        <v>163</v>
      </c>
      <c r="C29" s="35"/>
      <c r="D29" s="36"/>
      <c r="E29" s="29">
        <f>SUM(E30)</f>
        <v>2000</v>
      </c>
      <c r="F29" s="29">
        <f>SUM(F30)</f>
        <v>0</v>
      </c>
      <c r="G29" s="29">
        <f>SUM(G30)</f>
        <v>0</v>
      </c>
      <c r="H29" s="29">
        <f>SUM(H30)</f>
        <v>0</v>
      </c>
      <c r="I29" s="121">
        <f>SUM(H29/E29*100)</f>
        <v>0</v>
      </c>
    </row>
    <row r="30" spans="1:9" s="32" customFormat="1" ht="25.5" customHeight="1">
      <c r="A30" s="33" t="s">
        <v>164</v>
      </c>
      <c r="B30" s="43" t="s">
        <v>165</v>
      </c>
      <c r="C30" s="35"/>
      <c r="D30" s="36"/>
      <c r="E30" s="36">
        <v>2000</v>
      </c>
      <c r="F30" s="36"/>
      <c r="G30" s="52"/>
      <c r="H30" s="38">
        <v>0</v>
      </c>
      <c r="I30" s="40">
        <f>SUM(H30/E30*100)</f>
        <v>0</v>
      </c>
    </row>
    <row r="31" spans="1:9" s="32" customFormat="1" ht="24" customHeight="1" hidden="1">
      <c r="A31" s="33" t="s">
        <v>166</v>
      </c>
      <c r="B31" s="43" t="s">
        <v>167</v>
      </c>
      <c r="C31" s="35"/>
      <c r="D31" s="36"/>
      <c r="E31" s="36"/>
      <c r="F31" s="36"/>
      <c r="G31" s="52"/>
      <c r="H31" s="39"/>
      <c r="I31" s="40"/>
    </row>
    <row r="32" spans="1:9" s="32" customFormat="1" ht="26.25" customHeight="1">
      <c r="A32" s="45" t="s">
        <v>168</v>
      </c>
      <c r="B32" s="46" t="s">
        <v>169</v>
      </c>
      <c r="C32" s="49">
        <f>SUM(C33:C37)</f>
        <v>541690.275</v>
      </c>
      <c r="D32" s="29">
        <f>SUM(D33+D34+D36+D37)</f>
        <v>73434</v>
      </c>
      <c r="E32" s="29">
        <f>SUM(E33+E34+E36+E37+E35)</f>
        <v>1436122</v>
      </c>
      <c r="F32" s="29">
        <f>SUM(F33+F34+F36+F37+F35)</f>
        <v>0</v>
      </c>
      <c r="G32" s="29">
        <f>SUM(G33+G34+G36+G37+G35)</f>
        <v>0</v>
      </c>
      <c r="H32" s="30">
        <f>SUM(H33+H34+H36+H37+H35)</f>
        <v>197832</v>
      </c>
      <c r="I32" s="48">
        <f t="shared" si="0"/>
        <v>13.775431335220825</v>
      </c>
    </row>
    <row r="33" spans="1:9" s="32" customFormat="1" ht="23.25" customHeight="1">
      <c r="A33" s="33" t="s">
        <v>170</v>
      </c>
      <c r="B33" s="43" t="s">
        <v>171</v>
      </c>
      <c r="C33" s="44">
        <v>149269</v>
      </c>
      <c r="D33" s="36">
        <v>46222</v>
      </c>
      <c r="E33" s="36">
        <v>528443</v>
      </c>
      <c r="F33" s="37"/>
      <c r="G33" s="38"/>
      <c r="H33" s="38">
        <v>73962</v>
      </c>
      <c r="I33" s="40">
        <f t="shared" si="0"/>
        <v>13.996211511932225</v>
      </c>
    </row>
    <row r="34" spans="1:9" s="32" customFormat="1" ht="24" customHeight="1">
      <c r="A34" s="33" t="s">
        <v>172</v>
      </c>
      <c r="B34" s="43" t="s">
        <v>173</v>
      </c>
      <c r="C34" s="44">
        <v>352239</v>
      </c>
      <c r="D34" s="36">
        <v>23302</v>
      </c>
      <c r="E34" s="36">
        <v>754463</v>
      </c>
      <c r="F34" s="37"/>
      <c r="G34" s="38"/>
      <c r="H34" s="38">
        <v>114061</v>
      </c>
      <c r="I34" s="40">
        <f t="shared" si="0"/>
        <v>15.118170142207108</v>
      </c>
    </row>
    <row r="35" spans="1:9" s="32" customFormat="1" ht="22.5" customHeight="1" hidden="1">
      <c r="A35" s="33" t="s">
        <v>174</v>
      </c>
      <c r="B35" s="53" t="s">
        <v>175</v>
      </c>
      <c r="C35" s="44"/>
      <c r="D35" s="36"/>
      <c r="E35" s="36"/>
      <c r="F35" s="37"/>
      <c r="G35" s="38"/>
      <c r="H35" s="38"/>
      <c r="I35" s="40" t="e">
        <f t="shared" si="0"/>
        <v>#DIV/0!</v>
      </c>
    </row>
    <row r="36" spans="1:9" s="32" customFormat="1" ht="25.5" customHeight="1">
      <c r="A36" s="33" t="s">
        <v>176</v>
      </c>
      <c r="B36" s="43" t="s">
        <v>177</v>
      </c>
      <c r="C36" s="44">
        <v>2551.275</v>
      </c>
      <c r="D36" s="36">
        <v>0</v>
      </c>
      <c r="E36" s="36">
        <v>6575</v>
      </c>
      <c r="F36" s="37"/>
      <c r="G36" s="38"/>
      <c r="H36" s="38">
        <v>340</v>
      </c>
      <c r="I36" s="40">
        <f t="shared" si="0"/>
        <v>5.171102661596958</v>
      </c>
    </row>
    <row r="37" spans="1:9" s="32" customFormat="1" ht="25.5" customHeight="1">
      <c r="A37" s="33" t="s">
        <v>178</v>
      </c>
      <c r="B37" s="43" t="s">
        <v>179</v>
      </c>
      <c r="C37" s="35">
        <v>37631</v>
      </c>
      <c r="D37" s="36">
        <v>3910</v>
      </c>
      <c r="E37" s="36">
        <v>146641</v>
      </c>
      <c r="F37" s="37"/>
      <c r="G37" s="38"/>
      <c r="H37" s="38">
        <v>9469</v>
      </c>
      <c r="I37" s="40">
        <f t="shared" si="0"/>
        <v>6.457266385253783</v>
      </c>
    </row>
    <row r="38" spans="1:9" s="54" customFormat="1" ht="36" customHeight="1">
      <c r="A38" s="45" t="s">
        <v>180</v>
      </c>
      <c r="B38" s="46" t="s">
        <v>271</v>
      </c>
      <c r="C38" s="30">
        <f>SUM(C39:C42)</f>
        <v>20260</v>
      </c>
      <c r="D38" s="29" t="e">
        <f>SUM(D39+#REF!+D42)</f>
        <v>#REF!</v>
      </c>
      <c r="E38" s="29">
        <f>SUM(E39+E41+E42+E40)</f>
        <v>89982</v>
      </c>
      <c r="F38" s="29">
        <f>SUM(F39+F41+F42+F40)</f>
        <v>0</v>
      </c>
      <c r="G38" s="29">
        <f>SUM(G39+G41+G42+G40)</f>
        <v>0</v>
      </c>
      <c r="H38" s="30">
        <f>SUM(H39+H41+H42+H40)</f>
        <v>13022</v>
      </c>
      <c r="I38" s="48">
        <f t="shared" si="0"/>
        <v>14.471783245537997</v>
      </c>
    </row>
    <row r="39" spans="1:9" s="32" customFormat="1" ht="24.75" customHeight="1">
      <c r="A39" s="33" t="s">
        <v>181</v>
      </c>
      <c r="B39" s="43" t="s">
        <v>182</v>
      </c>
      <c r="C39" s="44">
        <v>18139</v>
      </c>
      <c r="D39" s="36">
        <v>1317</v>
      </c>
      <c r="E39" s="55">
        <v>75281</v>
      </c>
      <c r="F39" s="37"/>
      <c r="G39" s="38"/>
      <c r="H39" s="38">
        <v>11501</v>
      </c>
      <c r="I39" s="40">
        <f t="shared" si="0"/>
        <v>15.277427239276841</v>
      </c>
    </row>
    <row r="40" spans="1:9" s="32" customFormat="1" ht="24" customHeight="1" hidden="1">
      <c r="A40" s="33" t="s">
        <v>183</v>
      </c>
      <c r="B40" s="53" t="s">
        <v>184</v>
      </c>
      <c r="C40" s="44"/>
      <c r="D40" s="36"/>
      <c r="E40" s="36"/>
      <c r="F40" s="37"/>
      <c r="G40" s="38"/>
      <c r="H40" s="38"/>
      <c r="I40" s="40" t="e">
        <f t="shared" si="0"/>
        <v>#DIV/0!</v>
      </c>
    </row>
    <row r="41" spans="1:9" s="32" customFormat="1" ht="24" customHeight="1" hidden="1">
      <c r="A41" s="33" t="s">
        <v>185</v>
      </c>
      <c r="B41" s="43" t="s">
        <v>186</v>
      </c>
      <c r="C41" s="37" t="s">
        <v>119</v>
      </c>
      <c r="D41" s="36"/>
      <c r="E41" s="36"/>
      <c r="F41" s="36"/>
      <c r="G41" s="36"/>
      <c r="H41" s="36"/>
      <c r="I41" s="40" t="e">
        <f t="shared" si="0"/>
        <v>#DIV/0!</v>
      </c>
    </row>
    <row r="42" spans="1:9" s="32" customFormat="1" ht="26.25" customHeight="1">
      <c r="A42" s="33" t="s">
        <v>187</v>
      </c>
      <c r="B42" s="43" t="s">
        <v>272</v>
      </c>
      <c r="C42" s="35">
        <v>2121</v>
      </c>
      <c r="D42" s="36">
        <v>200</v>
      </c>
      <c r="E42" s="36">
        <v>14701</v>
      </c>
      <c r="F42" s="37"/>
      <c r="G42" s="37"/>
      <c r="H42" s="37">
        <v>1521</v>
      </c>
      <c r="I42" s="40">
        <f t="shared" si="0"/>
        <v>10.346234950003401</v>
      </c>
    </row>
    <row r="43" spans="1:9" s="54" customFormat="1" ht="26.25" customHeight="1">
      <c r="A43" s="45" t="s">
        <v>188</v>
      </c>
      <c r="B43" s="46" t="s">
        <v>189</v>
      </c>
      <c r="C43" s="49">
        <f>SUM(C44:C47)</f>
        <v>296925</v>
      </c>
      <c r="D43" s="29">
        <f>SUM(D44+D45+D47)</f>
        <v>49923</v>
      </c>
      <c r="E43" s="29">
        <f>SUM(E44+E45+E46+E47+E48+E49)</f>
        <v>558302</v>
      </c>
      <c r="F43" s="29">
        <f>SUM(F44+F45+F46+F47+F48+F49)</f>
        <v>0</v>
      </c>
      <c r="G43" s="29">
        <f>SUM(G44+G45+G46+G47+G48+G49)</f>
        <v>0</v>
      </c>
      <c r="H43" s="30">
        <f>SUM(H44+H45+H46+H47+H48+H49)</f>
        <v>62627</v>
      </c>
      <c r="I43" s="48">
        <f t="shared" si="0"/>
        <v>11.217405633510179</v>
      </c>
    </row>
    <row r="44" spans="1:9" s="32" customFormat="1" ht="22.5" customHeight="1">
      <c r="A44" s="33" t="s">
        <v>190</v>
      </c>
      <c r="B44" s="34" t="s">
        <v>191</v>
      </c>
      <c r="C44" s="56">
        <v>272111</v>
      </c>
      <c r="D44" s="57">
        <v>49852</v>
      </c>
      <c r="E44" s="36">
        <v>219725</v>
      </c>
      <c r="F44" s="37"/>
      <c r="G44" s="37"/>
      <c r="H44" s="37">
        <v>17288</v>
      </c>
      <c r="I44" s="40">
        <f t="shared" si="0"/>
        <v>7.868016839230857</v>
      </c>
    </row>
    <row r="45" spans="1:9" s="32" customFormat="1" ht="25.5" customHeight="1">
      <c r="A45" s="33" t="s">
        <v>192</v>
      </c>
      <c r="B45" s="34" t="s">
        <v>193</v>
      </c>
      <c r="C45" s="56">
        <v>4734</v>
      </c>
      <c r="D45" s="57">
        <v>71</v>
      </c>
      <c r="E45" s="36">
        <v>140061</v>
      </c>
      <c r="F45" s="37"/>
      <c r="G45" s="37"/>
      <c r="H45" s="37">
        <v>19983</v>
      </c>
      <c r="I45" s="40">
        <f t="shared" si="0"/>
        <v>14.267354938205495</v>
      </c>
    </row>
    <row r="46" spans="1:9" s="32" customFormat="1" ht="24" customHeight="1">
      <c r="A46" s="33" t="s">
        <v>194</v>
      </c>
      <c r="B46" s="34" t="s">
        <v>195</v>
      </c>
      <c r="C46" s="58" t="s">
        <v>119</v>
      </c>
      <c r="D46" s="57"/>
      <c r="E46" s="36">
        <v>12671</v>
      </c>
      <c r="F46" s="37"/>
      <c r="G46" s="37"/>
      <c r="H46" s="37">
        <v>1882</v>
      </c>
      <c r="I46" s="40">
        <f t="shared" si="0"/>
        <v>14.852813511167232</v>
      </c>
    </row>
    <row r="47" spans="1:9" s="32" customFormat="1" ht="24.75" customHeight="1">
      <c r="A47" s="33" t="s">
        <v>196</v>
      </c>
      <c r="B47" s="34" t="s">
        <v>197</v>
      </c>
      <c r="C47" s="56">
        <v>20080</v>
      </c>
      <c r="D47" s="57">
        <v>0</v>
      </c>
      <c r="E47" s="36">
        <v>139391</v>
      </c>
      <c r="F47" s="37"/>
      <c r="G47" s="37"/>
      <c r="H47" s="37">
        <v>20543</v>
      </c>
      <c r="I47" s="40">
        <f t="shared" si="0"/>
        <v>14.737680338041912</v>
      </c>
    </row>
    <row r="48" spans="1:9" s="32" customFormat="1" ht="25.5" customHeight="1" hidden="1">
      <c r="A48" s="33" t="s">
        <v>198</v>
      </c>
      <c r="B48" s="34" t="s">
        <v>199</v>
      </c>
      <c r="C48" s="56"/>
      <c r="D48" s="57"/>
      <c r="E48" s="36"/>
      <c r="F48" s="36"/>
      <c r="G48" s="36"/>
      <c r="H48" s="37"/>
      <c r="I48" s="40" t="e">
        <f t="shared" si="0"/>
        <v>#DIV/0!</v>
      </c>
    </row>
    <row r="49" spans="1:9" s="32" customFormat="1" ht="21.75" customHeight="1">
      <c r="A49" s="33" t="s">
        <v>300</v>
      </c>
      <c r="B49" s="42" t="s">
        <v>273</v>
      </c>
      <c r="C49" s="56"/>
      <c r="D49" s="57"/>
      <c r="E49" s="36">
        <v>46454</v>
      </c>
      <c r="F49" s="36"/>
      <c r="G49" s="36"/>
      <c r="H49" s="37">
        <v>2931</v>
      </c>
      <c r="I49" s="40">
        <f t="shared" si="0"/>
        <v>6.3094674301459515</v>
      </c>
    </row>
    <row r="50" spans="1:9" s="54" customFormat="1" ht="23.25" customHeight="1">
      <c r="A50" s="45" t="s">
        <v>200</v>
      </c>
      <c r="B50" s="46" t="s">
        <v>201</v>
      </c>
      <c r="C50" s="49">
        <f>SUM(C51:C54)</f>
        <v>247775</v>
      </c>
      <c r="D50" s="29" t="e">
        <f>SUM(D51+#REF!+D52+D53+D54)</f>
        <v>#REF!</v>
      </c>
      <c r="E50" s="29">
        <f>SUM(E51+E52+E53+E54)</f>
        <v>95182</v>
      </c>
      <c r="F50" s="29">
        <f>SUM(F51+F52+F53+F54)</f>
        <v>0</v>
      </c>
      <c r="G50" s="29">
        <f>SUM(G51+G52+G53+G54)</f>
        <v>0</v>
      </c>
      <c r="H50" s="59">
        <f>SUM(H51+H52+H53+H54)</f>
        <v>10695</v>
      </c>
      <c r="I50" s="48">
        <f t="shared" si="0"/>
        <v>11.236368220882099</v>
      </c>
    </row>
    <row r="51" spans="1:9" s="32" customFormat="1" ht="24" customHeight="1">
      <c r="A51" s="33" t="s">
        <v>202</v>
      </c>
      <c r="B51" s="60" t="s">
        <v>203</v>
      </c>
      <c r="C51" s="56">
        <v>6861</v>
      </c>
      <c r="D51" s="57">
        <v>0</v>
      </c>
      <c r="E51" s="36">
        <v>10536</v>
      </c>
      <c r="F51" s="37"/>
      <c r="G51" s="37"/>
      <c r="H51" s="37">
        <v>1564</v>
      </c>
      <c r="I51" s="40">
        <f t="shared" si="0"/>
        <v>14.84434320425209</v>
      </c>
    </row>
    <row r="52" spans="1:9" s="32" customFormat="1" ht="25.5" customHeight="1">
      <c r="A52" s="33" t="s">
        <v>204</v>
      </c>
      <c r="B52" s="60" t="s">
        <v>205</v>
      </c>
      <c r="C52" s="61">
        <v>168882</v>
      </c>
      <c r="D52" s="57">
        <v>0</v>
      </c>
      <c r="E52" s="36">
        <v>17746</v>
      </c>
      <c r="F52" s="37"/>
      <c r="G52" s="37"/>
      <c r="H52" s="37">
        <v>1537</v>
      </c>
      <c r="I52" s="40">
        <f t="shared" si="0"/>
        <v>8.661106728276796</v>
      </c>
    </row>
    <row r="53" spans="1:9" s="32" customFormat="1" ht="27.75" customHeight="1">
      <c r="A53" s="33" t="s">
        <v>206</v>
      </c>
      <c r="B53" s="42" t="s">
        <v>207</v>
      </c>
      <c r="C53" s="61">
        <v>17230</v>
      </c>
      <c r="D53" s="57">
        <v>0</v>
      </c>
      <c r="E53" s="36">
        <v>66900</v>
      </c>
      <c r="F53" s="37"/>
      <c r="G53" s="37"/>
      <c r="H53" s="37">
        <v>7594</v>
      </c>
      <c r="I53" s="40">
        <f t="shared" si="0"/>
        <v>11.351270553064275</v>
      </c>
    </row>
    <row r="54" spans="1:9" s="32" customFormat="1" ht="26.25" customHeight="1" hidden="1">
      <c r="A54" s="33" t="s">
        <v>208</v>
      </c>
      <c r="B54" s="60" t="s">
        <v>209</v>
      </c>
      <c r="C54" s="56">
        <v>54802</v>
      </c>
      <c r="D54" s="57">
        <v>337</v>
      </c>
      <c r="E54" s="36"/>
      <c r="F54" s="37"/>
      <c r="G54" s="37"/>
      <c r="H54" s="37"/>
      <c r="I54" s="40" t="e">
        <f t="shared" si="0"/>
        <v>#DIV/0!</v>
      </c>
    </row>
    <row r="55" spans="1:9" s="32" customFormat="1" ht="26.25" customHeight="1">
      <c r="A55" s="45" t="s">
        <v>274</v>
      </c>
      <c r="B55" s="46" t="s">
        <v>199</v>
      </c>
      <c r="C55" s="56"/>
      <c r="D55" s="57"/>
      <c r="E55" s="29">
        <f>SUM(E56+E57)</f>
        <v>21793</v>
      </c>
      <c r="F55" s="29">
        <f>SUM(F56+F57)</f>
        <v>0</v>
      </c>
      <c r="G55" s="29">
        <f>SUM(G56+G57)</f>
        <v>0</v>
      </c>
      <c r="H55" s="29">
        <f>SUM(H56+H57)</f>
        <v>2217</v>
      </c>
      <c r="I55" s="121">
        <f t="shared" si="0"/>
        <v>10.172991327490479</v>
      </c>
    </row>
    <row r="56" spans="1:9" s="32" customFormat="1" ht="26.25" customHeight="1">
      <c r="A56" s="33" t="s">
        <v>275</v>
      </c>
      <c r="B56" s="60" t="s">
        <v>277</v>
      </c>
      <c r="C56" s="56"/>
      <c r="D56" s="57"/>
      <c r="E56" s="36">
        <v>10954</v>
      </c>
      <c r="F56" s="37"/>
      <c r="G56" s="37"/>
      <c r="H56" s="37">
        <v>1473</v>
      </c>
      <c r="I56" s="40">
        <f t="shared" si="0"/>
        <v>13.447142596311851</v>
      </c>
    </row>
    <row r="57" spans="1:9" s="32" customFormat="1" ht="26.25" customHeight="1">
      <c r="A57" s="33" t="s">
        <v>276</v>
      </c>
      <c r="B57" s="122" t="s">
        <v>278</v>
      </c>
      <c r="C57" s="56"/>
      <c r="D57" s="57"/>
      <c r="E57" s="36">
        <v>10839</v>
      </c>
      <c r="F57" s="37"/>
      <c r="G57" s="37"/>
      <c r="H57" s="37">
        <v>744</v>
      </c>
      <c r="I57" s="40">
        <f t="shared" si="0"/>
        <v>6.864101854414614</v>
      </c>
    </row>
    <row r="58" spans="1:9" s="32" customFormat="1" ht="26.25" customHeight="1">
      <c r="A58" s="45" t="s">
        <v>279</v>
      </c>
      <c r="B58" s="46" t="s">
        <v>282</v>
      </c>
      <c r="C58" s="56"/>
      <c r="D58" s="57"/>
      <c r="E58" s="29">
        <f>SUM(E59+E60)</f>
        <v>16786</v>
      </c>
      <c r="F58" s="29">
        <f>SUM(F59+F60)</f>
        <v>0</v>
      </c>
      <c r="G58" s="29">
        <f>SUM(G59+G60)</f>
        <v>0</v>
      </c>
      <c r="H58" s="29">
        <f>SUM(H59+H60)</f>
        <v>1701</v>
      </c>
      <c r="I58" s="121">
        <f t="shared" si="0"/>
        <v>10.133444537114263</v>
      </c>
    </row>
    <row r="59" spans="1:9" s="32" customFormat="1" ht="26.25" customHeight="1">
      <c r="A59" s="33" t="s">
        <v>280</v>
      </c>
      <c r="B59" s="60" t="s">
        <v>184</v>
      </c>
      <c r="C59" s="56"/>
      <c r="D59" s="57"/>
      <c r="E59" s="36">
        <v>12406</v>
      </c>
      <c r="F59" s="37"/>
      <c r="G59" s="37"/>
      <c r="H59" s="37">
        <v>1701</v>
      </c>
      <c r="I59" s="40">
        <f t="shared" si="0"/>
        <v>13.711107528615186</v>
      </c>
    </row>
    <row r="60" spans="1:9" s="32" customFormat="1" ht="26.25" customHeight="1">
      <c r="A60" s="33" t="s">
        <v>281</v>
      </c>
      <c r="B60" s="122" t="s">
        <v>186</v>
      </c>
      <c r="C60" s="56"/>
      <c r="D60" s="57"/>
      <c r="E60" s="36">
        <v>4380</v>
      </c>
      <c r="F60" s="37"/>
      <c r="G60" s="37"/>
      <c r="H60" s="37"/>
      <c r="I60" s="40">
        <f t="shared" si="0"/>
        <v>0</v>
      </c>
    </row>
    <row r="61" spans="1:9" s="32" customFormat="1" ht="34.5" customHeight="1">
      <c r="A61" s="45" t="s">
        <v>283</v>
      </c>
      <c r="B61" s="46" t="s">
        <v>125</v>
      </c>
      <c r="C61" s="56"/>
      <c r="D61" s="57"/>
      <c r="E61" s="29">
        <f>SUM(E62)</f>
        <v>11500</v>
      </c>
      <c r="F61" s="29">
        <f>SUM(F62)</f>
        <v>0</v>
      </c>
      <c r="G61" s="29">
        <f>SUM(G62)</f>
        <v>0</v>
      </c>
      <c r="H61" s="29">
        <f>SUM(H62)</f>
        <v>2238</v>
      </c>
      <c r="I61" s="121">
        <f t="shared" si="0"/>
        <v>19.460869565217394</v>
      </c>
    </row>
    <row r="62" spans="1:9" s="32" customFormat="1" ht="33" customHeight="1">
      <c r="A62" s="33" t="s">
        <v>284</v>
      </c>
      <c r="B62" s="60" t="s">
        <v>285</v>
      </c>
      <c r="C62" s="56"/>
      <c r="D62" s="57"/>
      <c r="E62" s="36">
        <v>11500</v>
      </c>
      <c r="F62" s="37"/>
      <c r="G62" s="37"/>
      <c r="H62" s="37">
        <v>2238</v>
      </c>
      <c r="I62" s="40">
        <f t="shared" si="0"/>
        <v>19.460869565217394</v>
      </c>
    </row>
    <row r="63" spans="1:9" s="66" customFormat="1" ht="20.25" customHeight="1" hidden="1">
      <c r="A63" s="62" t="s">
        <v>210</v>
      </c>
      <c r="B63" s="63" t="s">
        <v>211</v>
      </c>
      <c r="C63" s="64">
        <f>C50+C43+C38+C32+C29+C24+C18+C15+C13+C3</f>
        <v>1890183.275</v>
      </c>
      <c r="D63" s="65">
        <v>148047</v>
      </c>
      <c r="E63" s="64"/>
      <c r="F63" s="64"/>
      <c r="G63" s="64"/>
      <c r="H63" s="64"/>
      <c r="I63" s="40" t="e">
        <f t="shared" si="0"/>
        <v>#DIV/0!</v>
      </c>
    </row>
    <row r="64" spans="1:9" s="54" customFormat="1" ht="20.25" customHeight="1">
      <c r="A64" s="67" t="s">
        <v>212</v>
      </c>
      <c r="B64" s="68" t="s">
        <v>213</v>
      </c>
      <c r="C64" s="69">
        <f>C63</f>
        <v>1890183.275</v>
      </c>
      <c r="D64" s="70">
        <v>148047</v>
      </c>
      <c r="E64" s="69">
        <f>SUM(E3+E13+E15+E18+E24+E29+E32+E38+E43+E50+E55+E58+E61)</f>
        <v>3549739</v>
      </c>
      <c r="F64" s="69">
        <f>SUM(F3+F13+F15+F18+F24+F29+F32+F38+F43+F50+F55+F58+F61)</f>
        <v>0</v>
      </c>
      <c r="G64" s="69">
        <f>SUM(G3+G13+G15+G18+G24+G29+G32+G38+G43+G50+G55+G58+G61)</f>
        <v>0</v>
      </c>
      <c r="H64" s="69">
        <f>SUM(H3+H13+H15+H18+H24+H29+H32+H38+H43+H50+H55+H58+H61)</f>
        <v>405086</v>
      </c>
      <c r="I64" s="48">
        <f t="shared" si="0"/>
        <v>11.411712241378872</v>
      </c>
    </row>
    <row r="65" spans="1:9" s="75" customFormat="1" ht="30.75" customHeight="1">
      <c r="A65" s="71" t="s">
        <v>214</v>
      </c>
      <c r="B65" s="72" t="s">
        <v>215</v>
      </c>
      <c r="C65" s="73" t="e">
        <f>2048256-#REF!</f>
        <v>#REF!</v>
      </c>
      <c r="D65" s="74" t="s">
        <v>216</v>
      </c>
      <c r="E65" s="145">
        <v>-451385</v>
      </c>
      <c r="F65" s="146"/>
      <c r="G65" s="147" t="e">
        <f>#REF!-#REF!</f>
        <v>#REF!</v>
      </c>
      <c r="H65" s="148">
        <v>-1012089</v>
      </c>
      <c r="I65" s="40"/>
    </row>
    <row r="66" ht="18.75" customHeight="1"/>
  </sheetData>
  <mergeCells count="2">
    <mergeCell ref="A1:I1"/>
    <mergeCell ref="F2:H2"/>
  </mergeCells>
  <printOptions/>
  <pageMargins left="0.8267716535433072" right="0.2755905511811024" top="0.5905511811023623" bottom="0.5905511811023623" header="0.31496062992125984" footer="0.275590551181102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D31"/>
  <sheetViews>
    <sheetView workbookViewId="0" topLeftCell="A7">
      <selection activeCell="G34" sqref="G34"/>
    </sheetView>
  </sheetViews>
  <sheetFormatPr defaultColWidth="9.00390625" defaultRowHeight="12.75"/>
  <cols>
    <col min="1" max="1" width="19.625" style="149" customWidth="1"/>
    <col min="2" max="2" width="52.25390625" style="0" customWidth="1"/>
    <col min="3" max="3" width="11.75390625" style="0" customWidth="1"/>
    <col min="4" max="4" width="11.25390625" style="0" customWidth="1"/>
    <col min="5" max="5" width="0" style="0" hidden="1" customWidth="1"/>
  </cols>
  <sheetData>
    <row r="1" spans="1:4" s="77" customFormat="1" ht="18" customHeight="1">
      <c r="A1" s="178" t="s">
        <v>217</v>
      </c>
      <c r="B1" s="178"/>
      <c r="C1" s="178"/>
      <c r="D1" s="178"/>
    </row>
    <row r="2" ht="11.25" customHeight="1">
      <c r="D2" s="17" t="s">
        <v>218</v>
      </c>
    </row>
    <row r="3" spans="1:4" s="24" customFormat="1" ht="33" customHeight="1">
      <c r="A3" s="153" t="s">
        <v>107</v>
      </c>
      <c r="B3" s="154" t="s">
        <v>2</v>
      </c>
      <c r="C3" s="155" t="s">
        <v>269</v>
      </c>
      <c r="D3" s="156" t="s">
        <v>270</v>
      </c>
    </row>
    <row r="4" spans="1:4" s="78" customFormat="1" ht="25.5" customHeight="1">
      <c r="A4" s="157" t="s">
        <v>219</v>
      </c>
      <c r="B4" s="158" t="s">
        <v>220</v>
      </c>
      <c r="C4" s="159">
        <f>SUM(C5+C10+C15+C24+C28)</f>
        <v>451385</v>
      </c>
      <c r="D4" s="159">
        <f>SUM(D5+D10+D15+D24+D28)</f>
        <v>1012089</v>
      </c>
    </row>
    <row r="5" spans="1:4" s="80" customFormat="1" ht="26.25" customHeight="1">
      <c r="A5" s="157" t="s">
        <v>221</v>
      </c>
      <c r="B5" s="90" t="s">
        <v>222</v>
      </c>
      <c r="C5" s="81">
        <f>SUM(C6+C8)</f>
        <v>260940</v>
      </c>
      <c r="D5" s="81">
        <f>SUM(D6+D8)</f>
        <v>-7600</v>
      </c>
    </row>
    <row r="6" spans="1:4" s="80" customFormat="1" ht="24.75" customHeight="1">
      <c r="A6" s="160" t="s">
        <v>223</v>
      </c>
      <c r="B6" s="87" t="s">
        <v>224</v>
      </c>
      <c r="C6" s="79">
        <f>SUM(C7)</f>
        <v>419940</v>
      </c>
      <c r="D6" s="79">
        <f>SUM(D7)</f>
        <v>0</v>
      </c>
    </row>
    <row r="7" spans="1:4" s="80" customFormat="1" ht="27" customHeight="1">
      <c r="A7" s="160" t="s">
        <v>225</v>
      </c>
      <c r="B7" s="87" t="s">
        <v>226</v>
      </c>
      <c r="C7" s="85">
        <v>419940</v>
      </c>
      <c r="D7" s="161">
        <v>0</v>
      </c>
    </row>
    <row r="8" spans="1:4" s="80" customFormat="1" ht="27.75" customHeight="1">
      <c r="A8" s="160" t="s">
        <v>227</v>
      </c>
      <c r="B8" s="87" t="s">
        <v>228</v>
      </c>
      <c r="C8" s="82">
        <f>C9</f>
        <v>-159000</v>
      </c>
      <c r="D8" s="82">
        <f>D9</f>
        <v>-7600</v>
      </c>
    </row>
    <row r="9" spans="1:4" s="80" customFormat="1" ht="27" customHeight="1">
      <c r="A9" s="160" t="s">
        <v>229</v>
      </c>
      <c r="B9" s="87" t="s">
        <v>230</v>
      </c>
      <c r="C9" s="83">
        <v>-159000</v>
      </c>
      <c r="D9" s="161">
        <v>-7600</v>
      </c>
    </row>
    <row r="10" spans="1:4" s="84" customFormat="1" ht="26.25" customHeight="1">
      <c r="A10" s="157" t="s">
        <v>231</v>
      </c>
      <c r="B10" s="90" t="s">
        <v>232</v>
      </c>
      <c r="C10" s="81">
        <f>C11+C13</f>
        <v>-31750</v>
      </c>
      <c r="D10" s="81">
        <f>D11+D13</f>
        <v>0</v>
      </c>
    </row>
    <row r="11" spans="1:4" s="84" customFormat="1" ht="25.5" customHeight="1" hidden="1">
      <c r="A11" s="151" t="s">
        <v>233</v>
      </c>
      <c r="B11" s="87" t="s">
        <v>234</v>
      </c>
      <c r="C11" s="79">
        <f>C12</f>
        <v>0</v>
      </c>
      <c r="D11" s="79">
        <f>D12</f>
        <v>0</v>
      </c>
    </row>
    <row r="12" spans="1:4" s="80" customFormat="1" ht="1.5" customHeight="1" hidden="1">
      <c r="A12" s="151" t="s">
        <v>235</v>
      </c>
      <c r="B12" s="87" t="s">
        <v>236</v>
      </c>
      <c r="C12" s="85"/>
      <c r="D12" s="85"/>
    </row>
    <row r="13" spans="1:4" s="80" customFormat="1" ht="36" customHeight="1">
      <c r="A13" s="151" t="s">
        <v>237</v>
      </c>
      <c r="B13" s="87" t="s">
        <v>238</v>
      </c>
      <c r="C13" s="85">
        <f>SUM(C14)</f>
        <v>-31750</v>
      </c>
      <c r="D13" s="85">
        <f>SUM(D14)</f>
        <v>0</v>
      </c>
    </row>
    <row r="14" spans="1:4" s="80" customFormat="1" ht="38.25" customHeight="1">
      <c r="A14" s="151" t="s">
        <v>239</v>
      </c>
      <c r="B14" s="87" t="s">
        <v>240</v>
      </c>
      <c r="C14" s="85">
        <v>-31750</v>
      </c>
      <c r="D14" s="85">
        <v>0</v>
      </c>
    </row>
    <row r="15" spans="1:4" s="80" customFormat="1" ht="14.25" customHeight="1">
      <c r="A15" s="162" t="s">
        <v>241</v>
      </c>
      <c r="B15" s="90" t="s">
        <v>242</v>
      </c>
      <c r="C15" s="81">
        <f>C20+C16</f>
        <v>222195</v>
      </c>
      <c r="D15" s="81">
        <f>D20+D16</f>
        <v>1019689</v>
      </c>
    </row>
    <row r="16" spans="1:4" s="80" customFormat="1" ht="16.5" customHeight="1">
      <c r="A16" s="151" t="s">
        <v>243</v>
      </c>
      <c r="B16" s="86" t="s">
        <v>244</v>
      </c>
      <c r="C16" s="82">
        <f aca="true" t="shared" si="0" ref="C16:D18">C17</f>
        <v>-3652794</v>
      </c>
      <c r="D16" s="82">
        <f t="shared" si="0"/>
        <v>-437408</v>
      </c>
    </row>
    <row r="17" spans="1:4" s="80" customFormat="1" ht="15" customHeight="1">
      <c r="A17" s="151" t="s">
        <v>245</v>
      </c>
      <c r="B17" s="87" t="s">
        <v>246</v>
      </c>
      <c r="C17" s="83">
        <f t="shared" si="0"/>
        <v>-3652794</v>
      </c>
      <c r="D17" s="83">
        <f t="shared" si="0"/>
        <v>-437408</v>
      </c>
    </row>
    <row r="18" spans="1:4" s="80" customFormat="1" ht="15" customHeight="1">
      <c r="A18" s="151" t="s">
        <v>247</v>
      </c>
      <c r="B18" s="87" t="s">
        <v>248</v>
      </c>
      <c r="C18" s="83">
        <f t="shared" si="0"/>
        <v>-3652794</v>
      </c>
      <c r="D18" s="83">
        <f t="shared" si="0"/>
        <v>-437408</v>
      </c>
    </row>
    <row r="19" spans="1:4" s="80" customFormat="1" ht="24" customHeight="1">
      <c r="A19" s="151" t="s">
        <v>249</v>
      </c>
      <c r="B19" s="88" t="s">
        <v>250</v>
      </c>
      <c r="C19" s="83">
        <v>-3652794</v>
      </c>
      <c r="D19" s="161">
        <v>-437408</v>
      </c>
    </row>
    <row r="20" spans="1:4" s="80" customFormat="1" ht="16.5" customHeight="1">
      <c r="A20" s="151" t="s">
        <v>251</v>
      </c>
      <c r="B20" s="86" t="s">
        <v>252</v>
      </c>
      <c r="C20" s="79">
        <f aca="true" t="shared" si="1" ref="C20:D22">C21</f>
        <v>3874989</v>
      </c>
      <c r="D20" s="79">
        <f t="shared" si="1"/>
        <v>1457097</v>
      </c>
    </row>
    <row r="21" spans="1:4" s="80" customFormat="1" ht="15.75" customHeight="1">
      <c r="A21" s="151" t="s">
        <v>253</v>
      </c>
      <c r="B21" s="87" t="s">
        <v>254</v>
      </c>
      <c r="C21" s="83">
        <f t="shared" si="1"/>
        <v>3874989</v>
      </c>
      <c r="D21" s="83">
        <f t="shared" si="1"/>
        <v>1457097</v>
      </c>
    </row>
    <row r="22" spans="1:4" s="80" customFormat="1" ht="15" customHeight="1">
      <c r="A22" s="151" t="s">
        <v>255</v>
      </c>
      <c r="B22" s="87" t="s">
        <v>256</v>
      </c>
      <c r="C22" s="83">
        <f t="shared" si="1"/>
        <v>3874989</v>
      </c>
      <c r="D22" s="83">
        <f t="shared" si="1"/>
        <v>1457097</v>
      </c>
    </row>
    <row r="23" spans="1:4" s="80" customFormat="1" ht="22.5" customHeight="1">
      <c r="A23" s="151" t="s">
        <v>257</v>
      </c>
      <c r="B23" s="88" t="s">
        <v>258</v>
      </c>
      <c r="C23" s="85">
        <v>3874989</v>
      </c>
      <c r="D23" s="161">
        <v>1457097</v>
      </c>
    </row>
    <row r="24" spans="1:4" s="80" customFormat="1" ht="24.75" customHeight="1">
      <c r="A24" s="162" t="s">
        <v>259</v>
      </c>
      <c r="B24" s="89" t="s">
        <v>260</v>
      </c>
      <c r="C24" s="81">
        <f aca="true" t="shared" si="2" ref="C24:D26">SUM(C25)</f>
        <v>-134500</v>
      </c>
      <c r="D24" s="81">
        <f t="shared" si="2"/>
        <v>0</v>
      </c>
    </row>
    <row r="25" spans="1:4" s="80" customFormat="1" ht="24.75" customHeight="1">
      <c r="A25" s="162" t="s">
        <v>261</v>
      </c>
      <c r="B25" s="90" t="s">
        <v>262</v>
      </c>
      <c r="C25" s="81">
        <f t="shared" si="2"/>
        <v>-134500</v>
      </c>
      <c r="D25" s="81">
        <f t="shared" si="2"/>
        <v>0</v>
      </c>
    </row>
    <row r="26" spans="1:4" s="80" customFormat="1" ht="66" customHeight="1">
      <c r="A26" s="151" t="s">
        <v>263</v>
      </c>
      <c r="B26" s="88" t="s">
        <v>264</v>
      </c>
      <c r="C26" s="85">
        <f t="shared" si="2"/>
        <v>-134500</v>
      </c>
      <c r="D26" s="161">
        <f t="shared" si="2"/>
        <v>0</v>
      </c>
    </row>
    <row r="27" spans="1:4" s="80" customFormat="1" ht="60.75" customHeight="1">
      <c r="A27" s="151" t="s">
        <v>265</v>
      </c>
      <c r="B27" s="88" t="s">
        <v>266</v>
      </c>
      <c r="C27" s="85">
        <v>-134500</v>
      </c>
      <c r="D27" s="161">
        <v>0</v>
      </c>
    </row>
    <row r="28" spans="1:4" ht="21">
      <c r="A28" s="151" t="s">
        <v>304</v>
      </c>
      <c r="B28" s="163" t="s">
        <v>301</v>
      </c>
      <c r="C28" s="85">
        <f>C29</f>
        <v>134500</v>
      </c>
      <c r="D28" s="152">
        <v>0</v>
      </c>
    </row>
    <row r="29" spans="1:4" ht="22.5">
      <c r="A29" s="150" t="s">
        <v>307</v>
      </c>
      <c r="B29" s="88" t="s">
        <v>301</v>
      </c>
      <c r="C29" s="85">
        <f>C30</f>
        <v>134500</v>
      </c>
      <c r="D29" s="152"/>
    </row>
    <row r="30" spans="1:4" ht="22.5">
      <c r="A30" s="150" t="s">
        <v>305</v>
      </c>
      <c r="B30" s="88" t="s">
        <v>302</v>
      </c>
      <c r="C30" s="85">
        <f>C31</f>
        <v>134500</v>
      </c>
      <c r="D30" s="152"/>
    </row>
    <row r="31" spans="1:4" ht="22.5">
      <c r="A31" s="151" t="s">
        <v>306</v>
      </c>
      <c r="B31" s="88" t="s">
        <v>303</v>
      </c>
      <c r="C31" s="85">
        <v>134500</v>
      </c>
      <c r="D31" s="152">
        <v>0</v>
      </c>
    </row>
  </sheetData>
  <mergeCells count="1">
    <mergeCell ref="A1:D1"/>
  </mergeCells>
  <printOptions/>
  <pageMargins left="0.7874015748031497" right="0.31496062992125984" top="0.3937007874015748" bottom="0.35433070866141736" header="0.3149606299212598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Захаревич</cp:lastModifiedBy>
  <cp:lastPrinted>2011-03-14T01:48:26Z</cp:lastPrinted>
  <dcterms:created xsi:type="dcterms:W3CDTF">2010-12-13T05:36:31Z</dcterms:created>
  <dcterms:modified xsi:type="dcterms:W3CDTF">2011-03-14T07:44:41Z</dcterms:modified>
  <cp:category/>
  <cp:version/>
  <cp:contentType/>
  <cp:contentStatus/>
</cp:coreProperties>
</file>