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6080" windowHeight="127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25725"/>
</workbook>
</file>

<file path=xl/calcChain.xml><?xml version="1.0" encoding="utf-8"?>
<calcChain xmlns="http://schemas.openxmlformats.org/spreadsheetml/2006/main">
  <c r="M21" i="1"/>
  <c r="M12"/>
  <c r="N12" s="1"/>
  <c r="N49"/>
  <c r="N48" s="1"/>
  <c r="M48"/>
  <c r="L48"/>
  <c r="K48"/>
  <c r="J48"/>
  <c r="N47"/>
  <c r="N46"/>
  <c r="M45"/>
  <c r="L45"/>
  <c r="K45"/>
  <c r="J45"/>
  <c r="N44"/>
  <c r="M42"/>
  <c r="N43"/>
  <c r="L42"/>
  <c r="K42"/>
  <c r="J42"/>
  <c r="N41"/>
  <c r="N40"/>
  <c r="N39"/>
  <c r="M38"/>
  <c r="L38"/>
  <c r="K38"/>
  <c r="J38"/>
  <c r="N37"/>
  <c r="N36"/>
  <c r="L35"/>
  <c r="K35"/>
  <c r="J35"/>
  <c r="N34"/>
  <c r="N33"/>
  <c r="N32"/>
  <c r="N31"/>
  <c r="N30"/>
  <c r="L29"/>
  <c r="K29"/>
  <c r="J29"/>
  <c r="N28"/>
  <c r="N27"/>
  <c r="N26"/>
  <c r="N25"/>
  <c r="L24"/>
  <c r="K24"/>
  <c r="N23"/>
  <c r="N22"/>
  <c r="N21"/>
  <c r="N20"/>
  <c r="M18"/>
  <c r="N19"/>
  <c r="L18"/>
  <c r="K18"/>
  <c r="J18"/>
  <c r="M17"/>
  <c r="N17" s="1"/>
  <c r="L16"/>
  <c r="K16"/>
  <c r="J16"/>
  <c r="N15"/>
  <c r="N14" s="1"/>
  <c r="M14"/>
  <c r="L14"/>
  <c r="K14"/>
  <c r="J14"/>
  <c r="N13"/>
  <c r="N11"/>
  <c r="N10"/>
  <c r="N9"/>
  <c r="N8"/>
  <c r="N7"/>
  <c r="N6"/>
  <c r="L5"/>
  <c r="K5"/>
  <c r="J5"/>
  <c r="G44"/>
  <c r="G42" s="1"/>
  <c r="G31"/>
  <c r="H31" s="1"/>
  <c r="I31" s="1"/>
  <c r="G27"/>
  <c r="G22"/>
  <c r="H22" s="1"/>
  <c r="I22" s="1"/>
  <c r="G26"/>
  <c r="G24" s="1"/>
  <c r="G12"/>
  <c r="H12" s="1"/>
  <c r="I12" s="1"/>
  <c r="G13"/>
  <c r="H13" s="1"/>
  <c r="I13" s="1"/>
  <c r="G32"/>
  <c r="H32" s="1"/>
  <c r="I32" s="1"/>
  <c r="G30"/>
  <c r="H30" s="1"/>
  <c r="G40"/>
  <c r="G38" s="1"/>
  <c r="G25"/>
  <c r="G37"/>
  <c r="H37" s="1"/>
  <c r="I37" s="1"/>
  <c r="G36"/>
  <c r="G33"/>
  <c r="H33" s="1"/>
  <c r="I33" s="1"/>
  <c r="G17"/>
  <c r="G16" s="1"/>
  <c r="G28"/>
  <c r="H28" s="1"/>
  <c r="I28" s="1"/>
  <c r="D21"/>
  <c r="G20"/>
  <c r="D25"/>
  <c r="H25" s="1"/>
  <c r="D26"/>
  <c r="H26" s="1"/>
  <c r="I26" s="1"/>
  <c r="H23"/>
  <c r="I23" s="1"/>
  <c r="H49"/>
  <c r="H48" s="1"/>
  <c r="I48" s="1"/>
  <c r="G48"/>
  <c r="F48"/>
  <c r="E48"/>
  <c r="D48"/>
  <c r="H47"/>
  <c r="I47" s="1"/>
  <c r="H46"/>
  <c r="F45"/>
  <c r="E45"/>
  <c r="D45"/>
  <c r="H44"/>
  <c r="I44" s="1"/>
  <c r="H43"/>
  <c r="I43" s="1"/>
  <c r="F42"/>
  <c r="E42"/>
  <c r="D42"/>
  <c r="H41"/>
  <c r="I41" s="1"/>
  <c r="H39"/>
  <c r="I39" s="1"/>
  <c r="F38"/>
  <c r="E38"/>
  <c r="D38"/>
  <c r="H36"/>
  <c r="I36" s="1"/>
  <c r="F35"/>
  <c r="E35"/>
  <c r="D35"/>
  <c r="H34"/>
  <c r="I34" s="1"/>
  <c r="F29"/>
  <c r="E29"/>
  <c r="D29"/>
  <c r="H27"/>
  <c r="I27" s="1"/>
  <c r="F24"/>
  <c r="E24"/>
  <c r="H21"/>
  <c r="I21" s="1"/>
  <c r="H19"/>
  <c r="I19" s="1"/>
  <c r="F18"/>
  <c r="E18"/>
  <c r="D18"/>
  <c r="H17"/>
  <c r="I17" s="1"/>
  <c r="F16"/>
  <c r="E16"/>
  <c r="D16"/>
  <c r="H15"/>
  <c r="I15" s="1"/>
  <c r="G14"/>
  <c r="F14"/>
  <c r="E14"/>
  <c r="D14"/>
  <c r="H11"/>
  <c r="I11" s="1"/>
  <c r="O11" s="1"/>
  <c r="H10"/>
  <c r="I10" s="1"/>
  <c r="H9"/>
  <c r="I9" s="1"/>
  <c r="H8"/>
  <c r="I8" s="1"/>
  <c r="H7"/>
  <c r="I7" s="1"/>
  <c r="O7" s="1"/>
  <c r="H6"/>
  <c r="F5"/>
  <c r="E5"/>
  <c r="D5"/>
  <c r="G18" l="1"/>
  <c r="G35"/>
  <c r="O9"/>
  <c r="O47"/>
  <c r="N42"/>
  <c r="O12"/>
  <c r="O27"/>
  <c r="O33"/>
  <c r="N45"/>
  <c r="O23"/>
  <c r="O26"/>
  <c r="O32"/>
  <c r="O48"/>
  <c r="L50"/>
  <c r="O8"/>
  <c r="O19"/>
  <c r="O22"/>
  <c r="O31"/>
  <c r="O37"/>
  <c r="D24"/>
  <c r="D50" s="1"/>
  <c r="H40"/>
  <c r="I40" s="1"/>
  <c r="O40" s="1"/>
  <c r="I49"/>
  <c r="O49" s="1"/>
  <c r="K50"/>
  <c r="O10"/>
  <c r="O13"/>
  <c r="O21"/>
  <c r="O28"/>
  <c r="O34"/>
  <c r="O41"/>
  <c r="O43"/>
  <c r="N38"/>
  <c r="N18"/>
  <c r="O36"/>
  <c r="N35"/>
  <c r="N24"/>
  <c r="O17"/>
  <c r="N16"/>
  <c r="N29"/>
  <c r="N5"/>
  <c r="M5"/>
  <c r="O15"/>
  <c r="M16"/>
  <c r="M24"/>
  <c r="M29"/>
  <c r="M35"/>
  <c r="O39"/>
  <c r="O44"/>
  <c r="J24"/>
  <c r="J50" s="1"/>
  <c r="G29"/>
  <c r="H16"/>
  <c r="I16" s="1"/>
  <c r="F50"/>
  <c r="H14"/>
  <c r="I14" s="1"/>
  <c r="O14" s="1"/>
  <c r="H24"/>
  <c r="I24" s="1"/>
  <c r="H5"/>
  <c r="I5" s="1"/>
  <c r="E50"/>
  <c r="H42"/>
  <c r="I42" s="1"/>
  <c r="O42" s="1"/>
  <c r="H29"/>
  <c r="I29" s="1"/>
  <c r="I46"/>
  <c r="O46" s="1"/>
  <c r="H45"/>
  <c r="I45" s="1"/>
  <c r="G5"/>
  <c r="I6"/>
  <c r="O6" s="1"/>
  <c r="I25"/>
  <c r="O25" s="1"/>
  <c r="I30"/>
  <c r="O30" s="1"/>
  <c r="H20"/>
  <c r="H35"/>
  <c r="I35" s="1"/>
  <c r="G45"/>
  <c r="O29" l="1"/>
  <c r="H38"/>
  <c r="I38" s="1"/>
  <c r="O38" s="1"/>
  <c r="O16"/>
  <c r="O35"/>
  <c r="O45"/>
  <c r="O24"/>
  <c r="O5"/>
  <c r="N50"/>
  <c r="M50"/>
  <c r="G50"/>
  <c r="H18"/>
  <c r="I20"/>
  <c r="O20" s="1"/>
  <c r="I18" l="1"/>
  <c r="H50"/>
  <c r="I50" l="1"/>
  <c r="O18"/>
  <c r="O50" s="1"/>
</calcChain>
</file>

<file path=xl/sharedStrings.xml><?xml version="1.0" encoding="utf-8"?>
<sst xmlns="http://schemas.openxmlformats.org/spreadsheetml/2006/main" count="110" uniqueCount="103">
  <si>
    <t xml:space="preserve">Изменения  расходных  обязательств муниципального  образования  г.Благовещенск </t>
  </si>
  <si>
    <t>Примечание</t>
  </si>
  <si>
    <t>Финансовая помощь</t>
  </si>
  <si>
    <t>Прочее</t>
  </si>
  <si>
    <t>ИТОГО изменений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</si>
  <si>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</si>
  <si>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</si>
  <si>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</si>
  <si>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</si>
  <si>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</si>
  <si>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</si>
  <si>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</si>
  <si>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</si>
  <si>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</si>
  <si>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</si>
  <si>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</si>
  <si>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</si>
  <si>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</si>
  <si>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</si>
  <si>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</si>
  <si>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</si>
  <si>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</si>
  <si>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</si>
  <si>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</si>
  <si>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</si>
  <si>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</si>
  <si>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</si>
  <si>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</si>
  <si>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</si>
  <si>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</si>
  <si>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</si>
  <si>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</si>
  <si>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</si>
  <si>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</si>
  <si>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</si>
  <si>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</si>
  <si>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</si>
  <si>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</si>
  <si>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</si>
  <si>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</si>
  <si>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</si>
  <si>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</si>
  <si>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</si>
  <si>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 ХОЗЯЙСТВО</t>
  </si>
  <si>
    <t>0500</t>
  </si>
  <si>
    <t xml:space="preserve">Жилищное хозяйство </t>
  </si>
  <si>
    <t>0501</t>
  </si>
  <si>
    <t xml:space="preserve">Коммунальное хозяйство 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</si>
  <si>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</si>
  <si>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</si>
  <si>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</si>
  <si>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</si>
  <si>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</si>
  <si>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</si>
  <si>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</si>
  <si>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 xml:space="preserve">Дошкольное образование </t>
  </si>
  <si>
    <t>0701</t>
  </si>
  <si>
    <t xml:space="preserve">Общее образование </t>
  </si>
  <si>
    <t>0702</t>
  </si>
  <si>
    <t>Молодёжная политика и оздоровление детей</t>
  </si>
  <si>
    <t>0707</t>
  </si>
  <si>
    <t>Другие вопросы в области образования</t>
  </si>
  <si>
    <t>0709</t>
  </si>
  <si>
    <t xml:space="preserve">КУЛЬТУРА ,  КИНЕМАТОГРАФИЯ         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</si>
  <si>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</si>
  <si>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</si>
  <si>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</si>
  <si>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</si>
  <si>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</si>
  <si>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</si>
  <si>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</si>
  <si>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</si>
  <si>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</si>
  <si>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</si>
  <si>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</si>
  <si>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 и детства</t>
  </si>
  <si>
    <t>1004</t>
  </si>
  <si>
    <t>ФИЗИЧЕСКАЯ  КУЛЬТУРА И СПОРТ</t>
  </si>
  <si>
    <t>1100</t>
  </si>
  <si>
    <t xml:space="preserve">Физическая культура </t>
  </si>
  <si>
    <t>1101</t>
  </si>
  <si>
    <t>Массовый спорт</t>
  </si>
  <si>
    <t>1102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</si>
  <si>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</si>
  <si>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</si>
  <si>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</si>
  <si>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</si>
  <si>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</si>
  <si>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</si>
  <si>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</si>
  <si>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</si>
  <si>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</si>
  <si>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</si>
  <si>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 xml:space="preserve">ИТОГО   РАСХОДОВ </t>
  </si>
  <si>
    <t xml:space="preserve">Остатки областных средств на 01.01.2017 </t>
  </si>
  <si>
    <t>Остатки городских средств на 01.01.2017</t>
  </si>
  <si>
    <t xml:space="preserve">Информация по предлагаемым изменениям по расходам городского бюджета в разрезе кодов бюджетной классификации на  2017 год </t>
  </si>
  <si>
    <t>Дополнительное образование детей</t>
  </si>
  <si>
    <t>0703</t>
  </si>
  <si>
    <t>Всего</t>
  </si>
  <si>
    <t>решение от 13.07.2017 № 36/59</t>
  </si>
  <si>
    <t>уточнение размер резервного фонда</t>
  </si>
  <si>
    <t xml:space="preserve"> +19883,4 т.р -уточнение расходов на субсидии транспортным предприятиям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</si>
</sst>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2"/>
      <color theme="1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</font>
    <font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0">
    <xf numFmtId="0" fontId="0" fillId="0" borderId="0" xfId="0"/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top" wrapText="1"/>
    </xf>
    <xf numFmtId="164" fontId="7" fillId="0" borderId="7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vertical="top" wrapText="1"/>
    </xf>
    <xf numFmtId="49" fontId="9" fillId="0" borderId="9" xfId="0" applyNumberFormat="1" applyFont="1" applyBorder="1" applyAlignment="1">
      <alignment horizontal="center" vertical="top" wrapText="1"/>
    </xf>
    <xf numFmtId="164" fontId="3" fillId="0" borderId="10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/>
    </xf>
    <xf numFmtId="0" fontId="4" fillId="0" borderId="8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164" fontId="10" fillId="0" borderId="10" xfId="0" applyNumberFormat="1" applyFont="1" applyFill="1" applyBorder="1" applyAlignment="1">
      <alignment horizontal="center" vertical="top" wrapText="1"/>
    </xf>
    <xf numFmtId="164" fontId="10" fillId="0" borderId="9" xfId="0" applyNumberFormat="1" applyFont="1" applyFill="1" applyBorder="1" applyAlignment="1">
      <alignment horizontal="center" vertical="top" wrapText="1"/>
    </xf>
    <xf numFmtId="164" fontId="10" fillId="0" borderId="9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164" fontId="12" fillId="0" borderId="9" xfId="0" applyNumberFormat="1" applyFont="1" applyFill="1" applyBorder="1" applyAlignment="1">
      <alignment horizontal="center" vertical="top" wrapText="1"/>
    </xf>
    <xf numFmtId="1" fontId="12" fillId="0" borderId="11" xfId="1" applyNumberFormat="1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top"/>
    </xf>
    <xf numFmtId="2" fontId="15" fillId="0" borderId="9" xfId="0" applyNumberFormat="1" applyFont="1" applyBorder="1" applyAlignment="1">
      <alignment vertical="top" wrapText="1"/>
    </xf>
    <xf numFmtId="49" fontId="3" fillId="0" borderId="9" xfId="0" applyNumberFormat="1" applyFont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top" wrapText="1"/>
    </xf>
    <xf numFmtId="164" fontId="16" fillId="0" borderId="9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17" fillId="0" borderId="9" xfId="0" applyNumberFormat="1" applyFont="1" applyBorder="1" applyAlignment="1">
      <alignment horizontal="center" vertical="top" wrapText="1"/>
    </xf>
    <xf numFmtId="0" fontId="12" fillId="0" borderId="11" xfId="1" applyFont="1" applyFill="1" applyBorder="1" applyAlignment="1">
      <alignment vertical="top" wrapText="1"/>
    </xf>
    <xf numFmtId="49" fontId="14" fillId="0" borderId="9" xfId="0" applyNumberFormat="1" applyFont="1" applyFill="1" applyBorder="1" applyAlignment="1">
      <alignment horizontal="center" vertical="top"/>
    </xf>
    <xf numFmtId="164" fontId="18" fillId="0" borderId="9" xfId="0" applyNumberFormat="1" applyFont="1" applyBorder="1" applyAlignment="1">
      <alignment horizontal="center" vertical="top" wrapText="1"/>
    </xf>
    <xf numFmtId="0" fontId="4" fillId="0" borderId="8" xfId="0" applyFont="1" applyFill="1" applyBorder="1" applyAlignment="1">
      <alignment vertical="top" wrapText="1"/>
    </xf>
    <xf numFmtId="0" fontId="19" fillId="0" borderId="0" xfId="0" applyFont="1" applyAlignment="1">
      <alignment vertical="top"/>
    </xf>
    <xf numFmtId="2" fontId="5" fillId="0" borderId="9" xfId="0" applyNumberFormat="1" applyFont="1" applyBorder="1" applyAlignment="1">
      <alignment vertical="top" wrapText="1"/>
    </xf>
    <xf numFmtId="164" fontId="20" fillId="0" borderId="9" xfId="0" applyNumberFormat="1" applyFont="1" applyBorder="1" applyAlignment="1">
      <alignment horizontal="center" vertical="top" wrapText="1"/>
    </xf>
    <xf numFmtId="2" fontId="11" fillId="0" borderId="9" xfId="0" applyNumberFormat="1" applyFont="1" applyFill="1" applyBorder="1" applyAlignment="1">
      <alignment vertical="top" wrapText="1"/>
    </xf>
    <xf numFmtId="2" fontId="11" fillId="0" borderId="9" xfId="0" applyNumberFormat="1" applyFont="1" applyBorder="1" applyAlignment="1">
      <alignment vertical="top" wrapText="1"/>
    </xf>
    <xf numFmtId="164" fontId="3" fillId="0" borderId="9" xfId="0" applyNumberFormat="1" applyFont="1" applyBorder="1" applyAlignment="1">
      <alignment horizontal="center" vertical="top" wrapText="1"/>
    </xf>
    <xf numFmtId="164" fontId="16" fillId="0" borderId="9" xfId="0" applyNumberFormat="1" applyFont="1" applyBorder="1" applyAlignment="1">
      <alignment horizontal="center" vertical="top"/>
    </xf>
    <xf numFmtId="164" fontId="12" fillId="0" borderId="0" xfId="0" applyNumberFormat="1" applyFont="1" applyFill="1" applyAlignment="1">
      <alignment horizontal="center" vertical="top"/>
    </xf>
    <xf numFmtId="164" fontId="21" fillId="0" borderId="9" xfId="0" applyNumberFormat="1" applyFont="1" applyFill="1" applyBorder="1" applyAlignment="1">
      <alignment horizontal="center" vertical="top" wrapText="1"/>
    </xf>
    <xf numFmtId="0" fontId="22" fillId="0" borderId="0" xfId="0" applyFont="1" applyAlignment="1">
      <alignment vertical="top"/>
    </xf>
    <xf numFmtId="164" fontId="1" fillId="0" borderId="9" xfId="0" applyNumberFormat="1" applyFont="1" applyBorder="1" applyAlignment="1">
      <alignment horizontal="center" vertical="top"/>
    </xf>
    <xf numFmtId="164" fontId="18" fillId="0" borderId="9" xfId="0" applyNumberFormat="1" applyFont="1" applyBorder="1" applyAlignment="1">
      <alignment horizontal="center" vertical="top"/>
    </xf>
    <xf numFmtId="164" fontId="21" fillId="0" borderId="9" xfId="0" applyNumberFormat="1" applyFont="1" applyFill="1" applyBorder="1" applyAlignment="1">
      <alignment horizontal="center" vertical="top"/>
    </xf>
    <xf numFmtId="0" fontId="3" fillId="0" borderId="8" xfId="0" applyFont="1" applyBorder="1" applyAlignment="1">
      <alignment vertical="top" wrapText="1"/>
    </xf>
    <xf numFmtId="164" fontId="16" fillId="0" borderId="9" xfId="0" applyNumberFormat="1" applyFont="1" applyBorder="1" applyAlignment="1">
      <alignment horizontal="center" vertical="top" wrapText="1"/>
    </xf>
    <xf numFmtId="0" fontId="10" fillId="0" borderId="8" xfId="0" applyFont="1" applyBorder="1" applyAlignment="1">
      <alignment vertical="top" wrapText="1"/>
    </xf>
    <xf numFmtId="49" fontId="10" fillId="0" borderId="9" xfId="0" applyNumberFormat="1" applyFont="1" applyBorder="1" applyAlignment="1">
      <alignment horizontal="center" vertical="top" wrapText="1"/>
    </xf>
    <xf numFmtId="0" fontId="22" fillId="0" borderId="9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49" fontId="9" fillId="0" borderId="12" xfId="0" applyNumberFormat="1" applyFont="1" applyBorder="1" applyAlignment="1">
      <alignment horizontal="center" vertical="top" wrapText="1"/>
    </xf>
    <xf numFmtId="164" fontId="3" fillId="0" borderId="5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vertical="center"/>
    </xf>
    <xf numFmtId="0" fontId="9" fillId="0" borderId="0" xfId="0" applyFont="1" applyBorder="1" applyAlignment="1">
      <alignment vertical="top" wrapText="1"/>
    </xf>
    <xf numFmtId="49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164" fontId="12" fillId="0" borderId="9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6"/>
  <sheetViews>
    <sheetView tabSelected="1" zoomScale="85" zoomScaleNormal="85" workbookViewId="0">
      <selection activeCell="P36" sqref="P36"/>
    </sheetView>
  </sheetViews>
  <sheetFormatPr defaultRowHeight="15"/>
  <cols>
    <col min="1" max="1" width="42.625" style="57" customWidth="1"/>
    <col min="2" max="2" width="5.5" style="56" customWidth="1"/>
    <col min="3" max="8" width="12.75" style="2" hidden="1" customWidth="1"/>
    <col min="9" max="10" width="12.75" style="2" customWidth="1"/>
    <col min="11" max="12" width="12.75" style="2" hidden="1" customWidth="1"/>
    <col min="13" max="15" width="12.75" style="2" customWidth="1"/>
    <col min="16" max="16" width="34.375" style="2" customWidth="1"/>
    <col min="17" max="212" width="9" style="2"/>
    <col min="213" max="213" width="57.875" style="2" customWidth="1"/>
    <col min="214" max="214" width="10.625" style="2" customWidth="1"/>
    <col min="215" max="215" width="12.625" style="2" customWidth="1"/>
    <col min="216" max="216" width="13.875" style="2" customWidth="1"/>
    <col min="217" max="468" width="9" style="2"/>
    <col min="469" max="469" width="57.875" style="2" customWidth="1"/>
    <col min="470" max="470" width="10.625" style="2" customWidth="1"/>
    <col min="471" max="471" width="12.625" style="2" customWidth="1"/>
    <col min="472" max="472" width="13.875" style="2" customWidth="1"/>
    <col min="473" max="724" width="9" style="2"/>
    <col min="725" max="725" width="57.875" style="2" customWidth="1"/>
    <col min="726" max="726" width="10.625" style="2" customWidth="1"/>
    <col min="727" max="727" width="12.625" style="2" customWidth="1"/>
    <col min="728" max="728" width="13.875" style="2" customWidth="1"/>
    <col min="729" max="980" width="9" style="2"/>
    <col min="981" max="981" width="57.875" style="2" customWidth="1"/>
    <col min="982" max="982" width="10.625" style="2" customWidth="1"/>
    <col min="983" max="983" width="12.625" style="2" customWidth="1"/>
    <col min="984" max="984" width="13.875" style="2" customWidth="1"/>
    <col min="985" max="1236" width="9" style="2"/>
    <col min="1237" max="1237" width="57.875" style="2" customWidth="1"/>
    <col min="1238" max="1238" width="10.625" style="2" customWidth="1"/>
    <col min="1239" max="1239" width="12.625" style="2" customWidth="1"/>
    <col min="1240" max="1240" width="13.875" style="2" customWidth="1"/>
    <col min="1241" max="1492" width="9" style="2"/>
    <col min="1493" max="1493" width="57.875" style="2" customWidth="1"/>
    <col min="1494" max="1494" width="10.625" style="2" customWidth="1"/>
    <col min="1495" max="1495" width="12.625" style="2" customWidth="1"/>
    <col min="1496" max="1496" width="13.875" style="2" customWidth="1"/>
    <col min="1497" max="1748" width="9" style="2"/>
    <col min="1749" max="1749" width="57.875" style="2" customWidth="1"/>
    <col min="1750" max="1750" width="10.625" style="2" customWidth="1"/>
    <col min="1751" max="1751" width="12.625" style="2" customWidth="1"/>
    <col min="1752" max="1752" width="13.875" style="2" customWidth="1"/>
    <col min="1753" max="2004" width="9" style="2"/>
    <col min="2005" max="2005" width="57.875" style="2" customWidth="1"/>
    <col min="2006" max="2006" width="10.625" style="2" customWidth="1"/>
    <col min="2007" max="2007" width="12.625" style="2" customWidth="1"/>
    <col min="2008" max="2008" width="13.875" style="2" customWidth="1"/>
    <col min="2009" max="2260" width="9" style="2"/>
    <col min="2261" max="2261" width="57.875" style="2" customWidth="1"/>
    <col min="2262" max="2262" width="10.625" style="2" customWidth="1"/>
    <col min="2263" max="2263" width="12.625" style="2" customWidth="1"/>
    <col min="2264" max="2264" width="13.875" style="2" customWidth="1"/>
    <col min="2265" max="2516" width="9" style="2"/>
    <col min="2517" max="2517" width="57.875" style="2" customWidth="1"/>
    <col min="2518" max="2518" width="10.625" style="2" customWidth="1"/>
    <col min="2519" max="2519" width="12.625" style="2" customWidth="1"/>
    <col min="2520" max="2520" width="13.875" style="2" customWidth="1"/>
    <col min="2521" max="2772" width="9" style="2"/>
    <col min="2773" max="2773" width="57.875" style="2" customWidth="1"/>
    <col min="2774" max="2774" width="10.625" style="2" customWidth="1"/>
    <col min="2775" max="2775" width="12.625" style="2" customWidth="1"/>
    <col min="2776" max="2776" width="13.875" style="2" customWidth="1"/>
    <col min="2777" max="3028" width="9" style="2"/>
    <col min="3029" max="3029" width="57.875" style="2" customWidth="1"/>
    <col min="3030" max="3030" width="10.625" style="2" customWidth="1"/>
    <col min="3031" max="3031" width="12.625" style="2" customWidth="1"/>
    <col min="3032" max="3032" width="13.875" style="2" customWidth="1"/>
    <col min="3033" max="3284" width="9" style="2"/>
    <col min="3285" max="3285" width="57.875" style="2" customWidth="1"/>
    <col min="3286" max="3286" width="10.625" style="2" customWidth="1"/>
    <col min="3287" max="3287" width="12.625" style="2" customWidth="1"/>
    <col min="3288" max="3288" width="13.875" style="2" customWidth="1"/>
    <col min="3289" max="3540" width="9" style="2"/>
    <col min="3541" max="3541" width="57.875" style="2" customWidth="1"/>
    <col min="3542" max="3542" width="10.625" style="2" customWidth="1"/>
    <col min="3543" max="3543" width="12.625" style="2" customWidth="1"/>
    <col min="3544" max="3544" width="13.875" style="2" customWidth="1"/>
    <col min="3545" max="3796" width="9" style="2"/>
    <col min="3797" max="3797" width="57.875" style="2" customWidth="1"/>
    <col min="3798" max="3798" width="10.625" style="2" customWidth="1"/>
    <col min="3799" max="3799" width="12.625" style="2" customWidth="1"/>
    <col min="3800" max="3800" width="13.875" style="2" customWidth="1"/>
    <col min="3801" max="4052" width="9" style="2"/>
    <col min="4053" max="4053" width="57.875" style="2" customWidth="1"/>
    <col min="4054" max="4054" width="10.625" style="2" customWidth="1"/>
    <col min="4055" max="4055" width="12.625" style="2" customWidth="1"/>
    <col min="4056" max="4056" width="13.875" style="2" customWidth="1"/>
    <col min="4057" max="4308" width="9" style="2"/>
    <col min="4309" max="4309" width="57.875" style="2" customWidth="1"/>
    <col min="4310" max="4310" width="10.625" style="2" customWidth="1"/>
    <col min="4311" max="4311" width="12.625" style="2" customWidth="1"/>
    <col min="4312" max="4312" width="13.875" style="2" customWidth="1"/>
    <col min="4313" max="4564" width="9" style="2"/>
    <col min="4565" max="4565" width="57.875" style="2" customWidth="1"/>
    <col min="4566" max="4566" width="10.625" style="2" customWidth="1"/>
    <col min="4567" max="4567" width="12.625" style="2" customWidth="1"/>
    <col min="4568" max="4568" width="13.875" style="2" customWidth="1"/>
    <col min="4569" max="4820" width="9" style="2"/>
    <col min="4821" max="4821" width="57.875" style="2" customWidth="1"/>
    <col min="4822" max="4822" width="10.625" style="2" customWidth="1"/>
    <col min="4823" max="4823" width="12.625" style="2" customWidth="1"/>
    <col min="4824" max="4824" width="13.875" style="2" customWidth="1"/>
    <col min="4825" max="5076" width="9" style="2"/>
    <col min="5077" max="5077" width="57.875" style="2" customWidth="1"/>
    <col min="5078" max="5078" width="10.625" style="2" customWidth="1"/>
    <col min="5079" max="5079" width="12.625" style="2" customWidth="1"/>
    <col min="5080" max="5080" width="13.875" style="2" customWidth="1"/>
    <col min="5081" max="5332" width="9" style="2"/>
    <col min="5333" max="5333" width="57.875" style="2" customWidth="1"/>
    <col min="5334" max="5334" width="10.625" style="2" customWidth="1"/>
    <col min="5335" max="5335" width="12.625" style="2" customWidth="1"/>
    <col min="5336" max="5336" width="13.875" style="2" customWidth="1"/>
    <col min="5337" max="5588" width="9" style="2"/>
    <col min="5589" max="5589" width="57.875" style="2" customWidth="1"/>
    <col min="5590" max="5590" width="10.625" style="2" customWidth="1"/>
    <col min="5591" max="5591" width="12.625" style="2" customWidth="1"/>
    <col min="5592" max="5592" width="13.875" style="2" customWidth="1"/>
    <col min="5593" max="5844" width="9" style="2"/>
    <col min="5845" max="5845" width="57.875" style="2" customWidth="1"/>
    <col min="5846" max="5846" width="10.625" style="2" customWidth="1"/>
    <col min="5847" max="5847" width="12.625" style="2" customWidth="1"/>
    <col min="5848" max="5848" width="13.875" style="2" customWidth="1"/>
    <col min="5849" max="6100" width="9" style="2"/>
    <col min="6101" max="6101" width="57.875" style="2" customWidth="1"/>
    <col min="6102" max="6102" width="10.625" style="2" customWidth="1"/>
    <col min="6103" max="6103" width="12.625" style="2" customWidth="1"/>
    <col min="6104" max="6104" width="13.875" style="2" customWidth="1"/>
    <col min="6105" max="6356" width="9" style="2"/>
    <col min="6357" max="6357" width="57.875" style="2" customWidth="1"/>
    <col min="6358" max="6358" width="10.625" style="2" customWidth="1"/>
    <col min="6359" max="6359" width="12.625" style="2" customWidth="1"/>
    <col min="6360" max="6360" width="13.875" style="2" customWidth="1"/>
    <col min="6361" max="6612" width="9" style="2"/>
    <col min="6613" max="6613" width="57.875" style="2" customWidth="1"/>
    <col min="6614" max="6614" width="10.625" style="2" customWidth="1"/>
    <col min="6615" max="6615" width="12.625" style="2" customWidth="1"/>
    <col min="6616" max="6616" width="13.875" style="2" customWidth="1"/>
    <col min="6617" max="6868" width="9" style="2"/>
    <col min="6869" max="6869" width="57.875" style="2" customWidth="1"/>
    <col min="6870" max="6870" width="10.625" style="2" customWidth="1"/>
    <col min="6871" max="6871" width="12.625" style="2" customWidth="1"/>
    <col min="6872" max="6872" width="13.875" style="2" customWidth="1"/>
    <col min="6873" max="7124" width="9" style="2"/>
    <col min="7125" max="7125" width="57.875" style="2" customWidth="1"/>
    <col min="7126" max="7126" width="10.625" style="2" customWidth="1"/>
    <col min="7127" max="7127" width="12.625" style="2" customWidth="1"/>
    <col min="7128" max="7128" width="13.875" style="2" customWidth="1"/>
    <col min="7129" max="7380" width="9" style="2"/>
    <col min="7381" max="7381" width="57.875" style="2" customWidth="1"/>
    <col min="7382" max="7382" width="10.625" style="2" customWidth="1"/>
    <col min="7383" max="7383" width="12.625" style="2" customWidth="1"/>
    <col min="7384" max="7384" width="13.875" style="2" customWidth="1"/>
    <col min="7385" max="7636" width="9" style="2"/>
    <col min="7637" max="7637" width="57.875" style="2" customWidth="1"/>
    <col min="7638" max="7638" width="10.625" style="2" customWidth="1"/>
    <col min="7639" max="7639" width="12.625" style="2" customWidth="1"/>
    <col min="7640" max="7640" width="13.875" style="2" customWidth="1"/>
    <col min="7641" max="7892" width="9" style="2"/>
    <col min="7893" max="7893" width="57.875" style="2" customWidth="1"/>
    <col min="7894" max="7894" width="10.625" style="2" customWidth="1"/>
    <col min="7895" max="7895" width="12.625" style="2" customWidth="1"/>
    <col min="7896" max="7896" width="13.875" style="2" customWidth="1"/>
    <col min="7897" max="8148" width="9" style="2"/>
    <col min="8149" max="8149" width="57.875" style="2" customWidth="1"/>
    <col min="8150" max="8150" width="10.625" style="2" customWidth="1"/>
    <col min="8151" max="8151" width="12.625" style="2" customWidth="1"/>
    <col min="8152" max="8152" width="13.875" style="2" customWidth="1"/>
    <col min="8153" max="8404" width="9" style="2"/>
    <col min="8405" max="8405" width="57.875" style="2" customWidth="1"/>
    <col min="8406" max="8406" width="10.625" style="2" customWidth="1"/>
    <col min="8407" max="8407" width="12.625" style="2" customWidth="1"/>
    <col min="8408" max="8408" width="13.875" style="2" customWidth="1"/>
    <col min="8409" max="8660" width="9" style="2"/>
    <col min="8661" max="8661" width="57.875" style="2" customWidth="1"/>
    <col min="8662" max="8662" width="10.625" style="2" customWidth="1"/>
    <col min="8663" max="8663" width="12.625" style="2" customWidth="1"/>
    <col min="8664" max="8664" width="13.875" style="2" customWidth="1"/>
    <col min="8665" max="8916" width="9" style="2"/>
    <col min="8917" max="8917" width="57.875" style="2" customWidth="1"/>
    <col min="8918" max="8918" width="10.625" style="2" customWidth="1"/>
    <col min="8919" max="8919" width="12.625" style="2" customWidth="1"/>
    <col min="8920" max="8920" width="13.875" style="2" customWidth="1"/>
    <col min="8921" max="9172" width="9" style="2"/>
    <col min="9173" max="9173" width="57.875" style="2" customWidth="1"/>
    <col min="9174" max="9174" width="10.625" style="2" customWidth="1"/>
    <col min="9175" max="9175" width="12.625" style="2" customWidth="1"/>
    <col min="9176" max="9176" width="13.875" style="2" customWidth="1"/>
    <col min="9177" max="9428" width="9" style="2"/>
    <col min="9429" max="9429" width="57.875" style="2" customWidth="1"/>
    <col min="9430" max="9430" width="10.625" style="2" customWidth="1"/>
    <col min="9431" max="9431" width="12.625" style="2" customWidth="1"/>
    <col min="9432" max="9432" width="13.875" style="2" customWidth="1"/>
    <col min="9433" max="9684" width="9" style="2"/>
    <col min="9685" max="9685" width="57.875" style="2" customWidth="1"/>
    <col min="9686" max="9686" width="10.625" style="2" customWidth="1"/>
    <col min="9687" max="9687" width="12.625" style="2" customWidth="1"/>
    <col min="9688" max="9688" width="13.875" style="2" customWidth="1"/>
    <col min="9689" max="9940" width="9" style="2"/>
    <col min="9941" max="9941" width="57.875" style="2" customWidth="1"/>
    <col min="9942" max="9942" width="10.625" style="2" customWidth="1"/>
    <col min="9943" max="9943" width="12.625" style="2" customWidth="1"/>
    <col min="9944" max="9944" width="13.875" style="2" customWidth="1"/>
    <col min="9945" max="10196" width="9" style="2"/>
    <col min="10197" max="10197" width="57.875" style="2" customWidth="1"/>
    <col min="10198" max="10198" width="10.625" style="2" customWidth="1"/>
    <col min="10199" max="10199" width="12.625" style="2" customWidth="1"/>
    <col min="10200" max="10200" width="13.875" style="2" customWidth="1"/>
    <col min="10201" max="10452" width="9" style="2"/>
    <col min="10453" max="10453" width="57.875" style="2" customWidth="1"/>
    <col min="10454" max="10454" width="10.625" style="2" customWidth="1"/>
    <col min="10455" max="10455" width="12.625" style="2" customWidth="1"/>
    <col min="10456" max="10456" width="13.875" style="2" customWidth="1"/>
    <col min="10457" max="10708" width="9" style="2"/>
    <col min="10709" max="10709" width="57.875" style="2" customWidth="1"/>
    <col min="10710" max="10710" width="10.625" style="2" customWidth="1"/>
    <col min="10711" max="10711" width="12.625" style="2" customWidth="1"/>
    <col min="10712" max="10712" width="13.875" style="2" customWidth="1"/>
    <col min="10713" max="10964" width="9" style="2"/>
    <col min="10965" max="10965" width="57.875" style="2" customWidth="1"/>
    <col min="10966" max="10966" width="10.625" style="2" customWidth="1"/>
    <col min="10967" max="10967" width="12.625" style="2" customWidth="1"/>
    <col min="10968" max="10968" width="13.875" style="2" customWidth="1"/>
    <col min="10969" max="11220" width="9" style="2"/>
    <col min="11221" max="11221" width="57.875" style="2" customWidth="1"/>
    <col min="11222" max="11222" width="10.625" style="2" customWidth="1"/>
    <col min="11223" max="11223" width="12.625" style="2" customWidth="1"/>
    <col min="11224" max="11224" width="13.875" style="2" customWidth="1"/>
    <col min="11225" max="11476" width="9" style="2"/>
    <col min="11477" max="11477" width="57.875" style="2" customWidth="1"/>
    <col min="11478" max="11478" width="10.625" style="2" customWidth="1"/>
    <col min="11479" max="11479" width="12.625" style="2" customWidth="1"/>
    <col min="11480" max="11480" width="13.875" style="2" customWidth="1"/>
    <col min="11481" max="11732" width="9" style="2"/>
    <col min="11733" max="11733" width="57.875" style="2" customWidth="1"/>
    <col min="11734" max="11734" width="10.625" style="2" customWidth="1"/>
    <col min="11735" max="11735" width="12.625" style="2" customWidth="1"/>
    <col min="11736" max="11736" width="13.875" style="2" customWidth="1"/>
    <col min="11737" max="11988" width="9" style="2"/>
    <col min="11989" max="11989" width="57.875" style="2" customWidth="1"/>
    <col min="11990" max="11990" width="10.625" style="2" customWidth="1"/>
    <col min="11991" max="11991" width="12.625" style="2" customWidth="1"/>
    <col min="11992" max="11992" width="13.875" style="2" customWidth="1"/>
    <col min="11993" max="12244" width="9" style="2"/>
    <col min="12245" max="12245" width="57.875" style="2" customWidth="1"/>
    <col min="12246" max="12246" width="10.625" style="2" customWidth="1"/>
    <col min="12247" max="12247" width="12.625" style="2" customWidth="1"/>
    <col min="12248" max="12248" width="13.875" style="2" customWidth="1"/>
    <col min="12249" max="12500" width="9" style="2"/>
    <col min="12501" max="12501" width="57.875" style="2" customWidth="1"/>
    <col min="12502" max="12502" width="10.625" style="2" customWidth="1"/>
    <col min="12503" max="12503" width="12.625" style="2" customWidth="1"/>
    <col min="12504" max="12504" width="13.875" style="2" customWidth="1"/>
    <col min="12505" max="12756" width="9" style="2"/>
    <col min="12757" max="12757" width="57.875" style="2" customWidth="1"/>
    <col min="12758" max="12758" width="10.625" style="2" customWidth="1"/>
    <col min="12759" max="12759" width="12.625" style="2" customWidth="1"/>
    <col min="12760" max="12760" width="13.875" style="2" customWidth="1"/>
    <col min="12761" max="13012" width="9" style="2"/>
    <col min="13013" max="13013" width="57.875" style="2" customWidth="1"/>
    <col min="13014" max="13014" width="10.625" style="2" customWidth="1"/>
    <col min="13015" max="13015" width="12.625" style="2" customWidth="1"/>
    <col min="13016" max="13016" width="13.875" style="2" customWidth="1"/>
    <col min="13017" max="13268" width="9" style="2"/>
    <col min="13269" max="13269" width="57.875" style="2" customWidth="1"/>
    <col min="13270" max="13270" width="10.625" style="2" customWidth="1"/>
    <col min="13271" max="13271" width="12.625" style="2" customWidth="1"/>
    <col min="13272" max="13272" width="13.875" style="2" customWidth="1"/>
    <col min="13273" max="13524" width="9" style="2"/>
    <col min="13525" max="13525" width="57.875" style="2" customWidth="1"/>
    <col min="13526" max="13526" width="10.625" style="2" customWidth="1"/>
    <col min="13527" max="13527" width="12.625" style="2" customWidth="1"/>
    <col min="13528" max="13528" width="13.875" style="2" customWidth="1"/>
    <col min="13529" max="13780" width="9" style="2"/>
    <col min="13781" max="13781" width="57.875" style="2" customWidth="1"/>
    <col min="13782" max="13782" width="10.625" style="2" customWidth="1"/>
    <col min="13783" max="13783" width="12.625" style="2" customWidth="1"/>
    <col min="13784" max="13784" width="13.875" style="2" customWidth="1"/>
    <col min="13785" max="14036" width="9" style="2"/>
    <col min="14037" max="14037" width="57.875" style="2" customWidth="1"/>
    <col min="14038" max="14038" width="10.625" style="2" customWidth="1"/>
    <col min="14039" max="14039" width="12.625" style="2" customWidth="1"/>
    <col min="14040" max="14040" width="13.875" style="2" customWidth="1"/>
    <col min="14041" max="14292" width="9" style="2"/>
    <col min="14293" max="14293" width="57.875" style="2" customWidth="1"/>
    <col min="14294" max="14294" width="10.625" style="2" customWidth="1"/>
    <col min="14295" max="14295" width="12.625" style="2" customWidth="1"/>
    <col min="14296" max="14296" width="13.875" style="2" customWidth="1"/>
    <col min="14297" max="14548" width="9" style="2"/>
    <col min="14549" max="14549" width="57.875" style="2" customWidth="1"/>
    <col min="14550" max="14550" width="10.625" style="2" customWidth="1"/>
    <col min="14551" max="14551" width="12.625" style="2" customWidth="1"/>
    <col min="14552" max="14552" width="13.875" style="2" customWidth="1"/>
    <col min="14553" max="14804" width="9" style="2"/>
    <col min="14805" max="14805" width="57.875" style="2" customWidth="1"/>
    <col min="14806" max="14806" width="10.625" style="2" customWidth="1"/>
    <col min="14807" max="14807" width="12.625" style="2" customWidth="1"/>
    <col min="14808" max="14808" width="13.875" style="2" customWidth="1"/>
    <col min="14809" max="15060" width="9" style="2"/>
    <col min="15061" max="15061" width="57.875" style="2" customWidth="1"/>
    <col min="15062" max="15062" width="10.625" style="2" customWidth="1"/>
    <col min="15063" max="15063" width="12.625" style="2" customWidth="1"/>
    <col min="15064" max="15064" width="13.875" style="2" customWidth="1"/>
    <col min="15065" max="15316" width="9" style="2"/>
    <col min="15317" max="15317" width="57.875" style="2" customWidth="1"/>
    <col min="15318" max="15318" width="10.625" style="2" customWidth="1"/>
    <col min="15319" max="15319" width="12.625" style="2" customWidth="1"/>
    <col min="15320" max="15320" width="13.875" style="2" customWidth="1"/>
    <col min="15321" max="15572" width="9" style="2"/>
    <col min="15573" max="15573" width="57.875" style="2" customWidth="1"/>
    <col min="15574" max="15574" width="10.625" style="2" customWidth="1"/>
    <col min="15575" max="15575" width="12.625" style="2" customWidth="1"/>
    <col min="15576" max="15576" width="13.875" style="2" customWidth="1"/>
    <col min="15577" max="15828" width="9" style="2"/>
    <col min="15829" max="15829" width="57.875" style="2" customWidth="1"/>
    <col min="15830" max="15830" width="10.625" style="2" customWidth="1"/>
    <col min="15831" max="15831" width="12.625" style="2" customWidth="1"/>
    <col min="15832" max="15832" width="13.875" style="2" customWidth="1"/>
    <col min="15833" max="16084" width="9" style="2"/>
    <col min="16085" max="16085" width="57.875" style="2" customWidth="1"/>
    <col min="16086" max="16086" width="10.625" style="2" customWidth="1"/>
    <col min="16087" max="16087" width="12.625" style="2" customWidth="1"/>
    <col min="16088" max="16088" width="13.875" style="2" customWidth="1"/>
    <col min="16089" max="16384" width="9" style="2"/>
  </cols>
  <sheetData>
    <row r="1" spans="1:16" ht="15.75">
      <c r="A1" s="61" t="s">
        <v>96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16" ht="14.25">
      <c r="A2" s="3"/>
      <c r="B2" s="3"/>
    </row>
    <row r="3" spans="1:16" ht="12.75">
      <c r="A3" s="62"/>
      <c r="B3" s="64"/>
      <c r="C3" s="65" t="s">
        <v>100</v>
      </c>
      <c r="D3" s="67" t="s">
        <v>0</v>
      </c>
      <c r="E3" s="68"/>
      <c r="F3" s="68"/>
      <c r="G3" s="68"/>
      <c r="H3" s="69"/>
      <c r="I3" s="65" t="s">
        <v>99</v>
      </c>
      <c r="J3" s="67" t="s">
        <v>0</v>
      </c>
      <c r="K3" s="68"/>
      <c r="L3" s="68"/>
      <c r="M3" s="68"/>
      <c r="N3" s="69"/>
      <c r="O3" s="65" t="s">
        <v>99</v>
      </c>
      <c r="P3" s="59" t="s">
        <v>1</v>
      </c>
    </row>
    <row r="4" spans="1:16" ht="33.75">
      <c r="A4" s="63"/>
      <c r="B4" s="64"/>
      <c r="C4" s="66"/>
      <c r="D4" s="4" t="s">
        <v>2</v>
      </c>
      <c r="E4" s="5" t="s">
        <v>94</v>
      </c>
      <c r="F4" s="5" t="s">
        <v>95</v>
      </c>
      <c r="G4" s="6" t="s">
        <v>3</v>
      </c>
      <c r="H4" s="7" t="s">
        <v>4</v>
      </c>
      <c r="I4" s="66"/>
      <c r="J4" s="4" t="s">
        <v>2</v>
      </c>
      <c r="K4" s="5" t="s">
        <v>94</v>
      </c>
      <c r="L4" s="5" t="s">
        <v>95</v>
      </c>
      <c r="M4" s="6" t="s">
        <v>3</v>
      </c>
      <c r="N4" s="7" t="s">
        <v>4</v>
      </c>
      <c r="O4" s="66"/>
      <c r="P4" s="60"/>
    </row>
    <row r="5" spans="1:16" ht="14.25">
      <c r="A5" s="8" t="s">
        <v>5</v>
      </c>
      <c r="B5" s="9" t="s">
        <v>6</v>
      </c>
      <c r="C5" s="10">
        <v>607188</v>
      </c>
      <c r="D5" s="10">
        <f>SUM(D6+D7+D8+D10+D11+D12+D13+D9)</f>
        <v>0</v>
      </c>
      <c r="E5" s="10">
        <f>SUM(E6+E7+E8+E10+E11+E12+E13+E9)</f>
        <v>0</v>
      </c>
      <c r="F5" s="10">
        <f>SUM(F6+F7+F8+F10+F11+F12+F13+F9)</f>
        <v>0</v>
      </c>
      <c r="G5" s="10">
        <f>SUM(G6+G7+G8+G10+G11+G12+G13+G9)</f>
        <v>-7443.0000000000018</v>
      </c>
      <c r="H5" s="10">
        <f>SUM(H6+H7+H8+H10+H11+H12+H13+H9)</f>
        <v>-7443.0000000000018</v>
      </c>
      <c r="I5" s="10">
        <f>C5+H5</f>
        <v>599745</v>
      </c>
      <c r="J5" s="10">
        <f>SUM(J6+J7+J8+J10+J11+J12+J13+J9)</f>
        <v>0</v>
      </c>
      <c r="K5" s="10">
        <f>SUM(K6+K7+K8+K10+K11+K12+K13+K9)</f>
        <v>0</v>
      </c>
      <c r="L5" s="10">
        <f>SUM(L6+L7+L8+L10+L11+L12+L13+L9)</f>
        <v>0</v>
      </c>
      <c r="M5" s="10">
        <f>SUM(M6+M7+M8+M10+M11+M12+M13+M9)</f>
        <v>-5324.5</v>
      </c>
      <c r="N5" s="10">
        <f>SUM(N6+N7+N8+N10+N11+N12+N13+N9)</f>
        <v>-5324.5</v>
      </c>
      <c r="O5" s="10">
        <f>I5+N5</f>
        <v>594420.5</v>
      </c>
      <c r="P5" s="11"/>
    </row>
    <row r="6" spans="1:16" ht="45">
      <c r="A6" s="12" t="s">
        <v>7</v>
      </c>
      <c r="B6" s="13" t="s">
        <v>8</v>
      </c>
      <c r="C6" s="14">
        <v>2118.6999999999998</v>
      </c>
      <c r="D6" s="15"/>
      <c r="E6" s="15"/>
      <c r="F6" s="15"/>
      <c r="G6" s="15"/>
      <c r="H6" s="16">
        <f>D6+E6+G6+F6</f>
        <v>0</v>
      </c>
      <c r="I6" s="14">
        <f>C6+H6</f>
        <v>2118.6999999999998</v>
      </c>
      <c r="J6" s="15"/>
      <c r="K6" s="15"/>
      <c r="L6" s="15"/>
      <c r="M6" s="15"/>
      <c r="N6" s="16">
        <f>J6+K6+M6+L6</f>
        <v>0</v>
      </c>
      <c r="O6" s="14">
        <f>I6+N6</f>
        <v>2118.6999999999998</v>
      </c>
      <c r="P6" s="17"/>
    </row>
    <row r="7" spans="1:16" ht="60">
      <c r="A7" s="12" t="s">
        <v>9</v>
      </c>
      <c r="B7" s="13" t="s">
        <v>10</v>
      </c>
      <c r="C7" s="14">
        <v>30404</v>
      </c>
      <c r="D7" s="15"/>
      <c r="E7" s="15"/>
      <c r="F7" s="15"/>
      <c r="G7" s="18"/>
      <c r="H7" s="16">
        <f>D7+E7+G7+F7</f>
        <v>0</v>
      </c>
      <c r="I7" s="14">
        <f t="shared" ref="I7:I13" si="0">C7+H7</f>
        <v>30404</v>
      </c>
      <c r="J7" s="15"/>
      <c r="K7" s="15"/>
      <c r="L7" s="15"/>
      <c r="M7" s="18"/>
      <c r="N7" s="16">
        <f>J7+K7+M7+L7</f>
        <v>0</v>
      </c>
      <c r="O7" s="14">
        <f t="shared" ref="O7:O17" si="1">I7+N7</f>
        <v>30404</v>
      </c>
      <c r="P7" s="17"/>
    </row>
    <row r="8" spans="1:16" ht="60">
      <c r="A8" s="12" t="s">
        <v>11</v>
      </c>
      <c r="B8" s="13" t="s">
        <v>12</v>
      </c>
      <c r="C8" s="14">
        <v>173610.9</v>
      </c>
      <c r="D8" s="15"/>
      <c r="E8" s="15"/>
      <c r="F8" s="15"/>
      <c r="G8" s="18">
        <v>-707.7</v>
      </c>
      <c r="H8" s="16">
        <f t="shared" ref="H8:H12" si="2">D8+E8+G8+F8</f>
        <v>-707.7</v>
      </c>
      <c r="I8" s="14">
        <f t="shared" si="0"/>
        <v>172903.19999999998</v>
      </c>
      <c r="J8" s="15"/>
      <c r="K8" s="15"/>
      <c r="L8" s="15"/>
      <c r="M8" s="18"/>
      <c r="N8" s="16">
        <f t="shared" ref="N8:N12" si="3">J8+K8+M8+L8</f>
        <v>0</v>
      </c>
      <c r="O8" s="14">
        <f t="shared" si="1"/>
        <v>172903.19999999998</v>
      </c>
      <c r="P8" s="17"/>
    </row>
    <row r="9" spans="1:16">
      <c r="A9" s="19" t="s">
        <v>13</v>
      </c>
      <c r="B9" s="20" t="s">
        <v>14</v>
      </c>
      <c r="C9" s="14">
        <v>0</v>
      </c>
      <c r="D9" s="15"/>
      <c r="E9" s="15"/>
      <c r="F9" s="15"/>
      <c r="G9" s="18"/>
      <c r="H9" s="16">
        <f t="shared" si="2"/>
        <v>0</v>
      </c>
      <c r="I9" s="14">
        <f t="shared" si="0"/>
        <v>0</v>
      </c>
      <c r="J9" s="15"/>
      <c r="K9" s="15"/>
      <c r="L9" s="15"/>
      <c r="M9" s="18"/>
      <c r="N9" s="16">
        <f t="shared" si="3"/>
        <v>0</v>
      </c>
      <c r="O9" s="14">
        <f t="shared" si="1"/>
        <v>0</v>
      </c>
      <c r="P9" s="17"/>
    </row>
    <row r="10" spans="1:16" ht="45">
      <c r="A10" s="12" t="s">
        <v>15</v>
      </c>
      <c r="B10" s="13" t="s">
        <v>16</v>
      </c>
      <c r="C10" s="14">
        <v>42578.400000000001</v>
      </c>
      <c r="D10" s="15"/>
      <c r="E10" s="15"/>
      <c r="F10" s="15"/>
      <c r="G10" s="18"/>
      <c r="H10" s="16">
        <f t="shared" si="2"/>
        <v>0</v>
      </c>
      <c r="I10" s="14">
        <f t="shared" si="0"/>
        <v>42578.400000000001</v>
      </c>
      <c r="J10" s="15"/>
      <c r="K10" s="15"/>
      <c r="L10" s="15"/>
      <c r="M10" s="18"/>
      <c r="N10" s="16">
        <f t="shared" si="3"/>
        <v>0</v>
      </c>
      <c r="O10" s="14">
        <f t="shared" si="1"/>
        <v>42578.400000000001</v>
      </c>
      <c r="P10" s="17"/>
    </row>
    <row r="11" spans="1:16">
      <c r="A11" s="12" t="s">
        <v>17</v>
      </c>
      <c r="B11" s="13" t="s">
        <v>18</v>
      </c>
      <c r="C11" s="14">
        <v>7666.2999999999993</v>
      </c>
      <c r="D11" s="15"/>
      <c r="E11" s="15"/>
      <c r="F11" s="15"/>
      <c r="G11" s="18"/>
      <c r="H11" s="16">
        <f t="shared" si="2"/>
        <v>0</v>
      </c>
      <c r="I11" s="14">
        <f t="shared" si="0"/>
        <v>7666.2999999999993</v>
      </c>
      <c r="J11" s="15"/>
      <c r="K11" s="15"/>
      <c r="L11" s="15"/>
      <c r="M11" s="18"/>
      <c r="N11" s="16">
        <f t="shared" si="3"/>
        <v>0</v>
      </c>
      <c r="O11" s="14">
        <f t="shared" si="1"/>
        <v>7666.2999999999993</v>
      </c>
      <c r="P11" s="17"/>
    </row>
    <row r="12" spans="1:16">
      <c r="A12" s="12" t="s">
        <v>19</v>
      </c>
      <c r="B12" s="13" t="s">
        <v>20</v>
      </c>
      <c r="C12" s="14">
        <v>28500</v>
      </c>
      <c r="D12" s="15"/>
      <c r="E12" s="15"/>
      <c r="F12" s="15"/>
      <c r="G12" s="18">
        <f>-4697.3-5607.9-662</f>
        <v>-10967.2</v>
      </c>
      <c r="H12" s="16">
        <f t="shared" si="2"/>
        <v>-10967.2</v>
      </c>
      <c r="I12" s="14">
        <f t="shared" si="0"/>
        <v>17532.8</v>
      </c>
      <c r="J12" s="15"/>
      <c r="K12" s="15"/>
      <c r="L12" s="15"/>
      <c r="M12" s="18">
        <f>-5324.5</f>
        <v>-5324.5</v>
      </c>
      <c r="N12" s="16">
        <f t="shared" si="3"/>
        <v>-5324.5</v>
      </c>
      <c r="O12" s="14">
        <f t="shared" si="1"/>
        <v>12208.3</v>
      </c>
      <c r="P12" s="17" t="s">
        <v>101</v>
      </c>
    </row>
    <row r="13" spans="1:16">
      <c r="A13" s="12" t="s">
        <v>21</v>
      </c>
      <c r="B13" s="13" t="s">
        <v>22</v>
      </c>
      <c r="C13" s="14">
        <v>322309.7</v>
      </c>
      <c r="D13" s="15"/>
      <c r="E13" s="15"/>
      <c r="F13" s="15"/>
      <c r="G13" s="18">
        <f>2147.1-109.7-118.8+100+38.4+565.7-262+979.3+229.9+662</f>
        <v>4231.8999999999996</v>
      </c>
      <c r="H13" s="16">
        <f>D13+E13+G13+F13</f>
        <v>4231.8999999999996</v>
      </c>
      <c r="I13" s="14">
        <f t="shared" si="0"/>
        <v>326541.60000000003</v>
      </c>
      <c r="J13" s="15"/>
      <c r="K13" s="15"/>
      <c r="L13" s="15"/>
      <c r="M13" s="18"/>
      <c r="N13" s="16">
        <f>J13+K13+M13+L13</f>
        <v>0</v>
      </c>
      <c r="O13" s="14">
        <f t="shared" si="1"/>
        <v>326541.60000000003</v>
      </c>
      <c r="P13" s="21"/>
    </row>
    <row r="14" spans="1:16" ht="14.25">
      <c r="A14" s="8" t="s">
        <v>23</v>
      </c>
      <c r="B14" s="22" t="s">
        <v>24</v>
      </c>
      <c r="C14" s="23">
        <v>1160</v>
      </c>
      <c r="D14" s="24">
        <f>D15</f>
        <v>0</v>
      </c>
      <c r="E14" s="24">
        <f t="shared" ref="E14:H14" si="4">E15</f>
        <v>0</v>
      </c>
      <c r="F14" s="24">
        <f t="shared" si="4"/>
        <v>0</v>
      </c>
      <c r="G14" s="25">
        <f t="shared" si="4"/>
        <v>0</v>
      </c>
      <c r="H14" s="24">
        <f t="shared" si="4"/>
        <v>0</v>
      </c>
      <c r="I14" s="23">
        <f t="shared" ref="I14:I17" si="5">C14+H14</f>
        <v>1160</v>
      </c>
      <c r="J14" s="24">
        <f>J15</f>
        <v>0</v>
      </c>
      <c r="K14" s="24">
        <f t="shared" ref="K14:N14" si="6">K15</f>
        <v>0</v>
      </c>
      <c r="L14" s="24">
        <f t="shared" si="6"/>
        <v>0</v>
      </c>
      <c r="M14" s="25">
        <f t="shared" si="6"/>
        <v>0</v>
      </c>
      <c r="N14" s="24">
        <f t="shared" si="6"/>
        <v>0</v>
      </c>
      <c r="O14" s="23">
        <f t="shared" si="1"/>
        <v>1160</v>
      </c>
      <c r="P14" s="17"/>
    </row>
    <row r="15" spans="1:16">
      <c r="A15" s="12" t="s">
        <v>25</v>
      </c>
      <c r="B15" s="13" t="s">
        <v>26</v>
      </c>
      <c r="C15" s="14">
        <v>1160</v>
      </c>
      <c r="D15" s="15"/>
      <c r="E15" s="15"/>
      <c r="F15" s="15"/>
      <c r="G15" s="18"/>
      <c r="H15" s="16">
        <f>D15+E15+G15+F15</f>
        <v>0</v>
      </c>
      <c r="I15" s="14">
        <f t="shared" si="5"/>
        <v>1160</v>
      </c>
      <c r="J15" s="15"/>
      <c r="K15" s="15"/>
      <c r="L15" s="15"/>
      <c r="M15" s="18"/>
      <c r="N15" s="16">
        <f>J15+K15+M15+L15</f>
        <v>0</v>
      </c>
      <c r="O15" s="14">
        <f t="shared" si="1"/>
        <v>1160</v>
      </c>
      <c r="P15" s="17"/>
    </row>
    <row r="16" spans="1:16" ht="37.5" customHeight="1">
      <c r="A16" s="8" t="s">
        <v>27</v>
      </c>
      <c r="B16" s="9" t="s">
        <v>28</v>
      </c>
      <c r="C16" s="23">
        <v>98579.599999999991</v>
      </c>
      <c r="D16" s="26">
        <f t="shared" ref="D16:N16" si="7">D17</f>
        <v>0</v>
      </c>
      <c r="E16" s="26">
        <f t="shared" si="7"/>
        <v>0</v>
      </c>
      <c r="F16" s="26">
        <f t="shared" si="7"/>
        <v>0</v>
      </c>
      <c r="G16" s="27">
        <f t="shared" si="7"/>
        <v>0</v>
      </c>
      <c r="H16" s="26">
        <f t="shared" si="7"/>
        <v>0</v>
      </c>
      <c r="I16" s="23">
        <f t="shared" si="5"/>
        <v>98579.599999999991</v>
      </c>
      <c r="J16" s="26">
        <f t="shared" si="7"/>
        <v>0</v>
      </c>
      <c r="K16" s="26">
        <f t="shared" si="7"/>
        <v>0</v>
      </c>
      <c r="L16" s="26">
        <f t="shared" si="7"/>
        <v>0</v>
      </c>
      <c r="M16" s="27">
        <f t="shared" si="7"/>
        <v>0</v>
      </c>
      <c r="N16" s="26">
        <f t="shared" si="7"/>
        <v>0</v>
      </c>
      <c r="O16" s="23">
        <f t="shared" si="1"/>
        <v>98579.599999999991</v>
      </c>
      <c r="P16" s="17"/>
    </row>
    <row r="17" spans="1:16" ht="45">
      <c r="A17" s="12" t="s">
        <v>29</v>
      </c>
      <c r="B17" s="13" t="s">
        <v>30</v>
      </c>
      <c r="C17" s="14">
        <v>98579.599999999991</v>
      </c>
      <c r="D17" s="15"/>
      <c r="E17" s="15"/>
      <c r="F17" s="15"/>
      <c r="G17" s="18">
        <f>-155.3+155.3</f>
        <v>0</v>
      </c>
      <c r="H17" s="16">
        <f>D17+E17+G17+F17</f>
        <v>0</v>
      </c>
      <c r="I17" s="14">
        <f t="shared" si="5"/>
        <v>98579.599999999991</v>
      </c>
      <c r="J17" s="15"/>
      <c r="K17" s="15"/>
      <c r="L17" s="15"/>
      <c r="M17" s="18">
        <f>-155.3+155.3</f>
        <v>0</v>
      </c>
      <c r="N17" s="16">
        <f>J17+K17+M17+L17</f>
        <v>0</v>
      </c>
      <c r="O17" s="14">
        <f t="shared" si="1"/>
        <v>98579.599999999991</v>
      </c>
      <c r="P17" s="17"/>
    </row>
    <row r="18" spans="1:16" ht="15.75">
      <c r="A18" s="8" t="s">
        <v>31</v>
      </c>
      <c r="B18" s="9" t="s">
        <v>32</v>
      </c>
      <c r="C18" s="23">
        <v>850970.2</v>
      </c>
      <c r="D18" s="26">
        <f>D19+D20+D21+D22+D23</f>
        <v>6394.3</v>
      </c>
      <c r="E18" s="26">
        <f>E19+E20+E21+E22+E23</f>
        <v>0</v>
      </c>
      <c r="F18" s="26">
        <f>F19+F20+F21+F22+F23</f>
        <v>0</v>
      </c>
      <c r="G18" s="27">
        <f>G19+G20+G21+G22+G23</f>
        <v>-83.200000000000045</v>
      </c>
      <c r="H18" s="26">
        <f>H19+H20+H21+H22+H23</f>
        <v>6311.1</v>
      </c>
      <c r="I18" s="23">
        <f t="shared" ref="I18:I28" si="8">C18+H18</f>
        <v>857281.29999999993</v>
      </c>
      <c r="J18" s="26">
        <f>J19+J20+J21+J22+J23</f>
        <v>0</v>
      </c>
      <c r="K18" s="26">
        <f>K19+K20+K21+K22+K23</f>
        <v>0</v>
      </c>
      <c r="L18" s="26">
        <f>L19+L20+L21+L22+L23</f>
        <v>0</v>
      </c>
      <c r="M18" s="27">
        <f>M19+M20+M21+M22+M23</f>
        <v>19883.400000000001</v>
      </c>
      <c r="N18" s="26">
        <f>N19+N20+N21+N22+N23</f>
        <v>19883.400000000001</v>
      </c>
      <c r="O18" s="23">
        <f t="shared" ref="O18:O21" si="9">I18+N18</f>
        <v>877164.7</v>
      </c>
      <c r="P18" s="17"/>
    </row>
    <row r="19" spans="1:16" ht="15.75">
      <c r="A19" s="28" t="s">
        <v>33</v>
      </c>
      <c r="B19" s="29" t="s">
        <v>34</v>
      </c>
      <c r="C19" s="14">
        <v>1856.5</v>
      </c>
      <c r="D19" s="30"/>
      <c r="E19" s="30"/>
      <c r="F19" s="30"/>
      <c r="G19" s="18"/>
      <c r="H19" s="16">
        <f t="shared" ref="H19:H22" si="10">D19+E19+G19+F19</f>
        <v>0</v>
      </c>
      <c r="I19" s="14">
        <f t="shared" si="8"/>
        <v>1856.5</v>
      </c>
      <c r="J19" s="30"/>
      <c r="K19" s="30"/>
      <c r="L19" s="30"/>
      <c r="M19" s="18"/>
      <c r="N19" s="16">
        <f t="shared" ref="N19:N20" si="11">J19+K19+M19+L19</f>
        <v>0</v>
      </c>
      <c r="O19" s="14">
        <f t="shared" si="9"/>
        <v>1856.5</v>
      </c>
      <c r="P19" s="17"/>
    </row>
    <row r="20" spans="1:16" s="32" customFormat="1">
      <c r="A20" s="31" t="s">
        <v>35</v>
      </c>
      <c r="B20" s="13" t="s">
        <v>36</v>
      </c>
      <c r="C20" s="14">
        <v>11703.8</v>
      </c>
      <c r="D20" s="15"/>
      <c r="E20" s="15"/>
      <c r="F20" s="15"/>
      <c r="G20" s="18">
        <f>200+1500</f>
        <v>1700</v>
      </c>
      <c r="H20" s="16">
        <f t="shared" si="10"/>
        <v>1700</v>
      </c>
      <c r="I20" s="14">
        <f t="shared" si="8"/>
        <v>13403.8</v>
      </c>
      <c r="J20" s="15"/>
      <c r="K20" s="15"/>
      <c r="L20" s="15"/>
      <c r="M20" s="18"/>
      <c r="N20" s="16">
        <f t="shared" si="11"/>
        <v>0</v>
      </c>
      <c r="O20" s="14">
        <f t="shared" si="9"/>
        <v>13403.8</v>
      </c>
      <c r="P20" s="17"/>
    </row>
    <row r="21" spans="1:16" s="32" customFormat="1" ht="25.5">
      <c r="A21" s="12" t="s">
        <v>37</v>
      </c>
      <c r="B21" s="13" t="s">
        <v>38</v>
      </c>
      <c r="C21" s="14">
        <v>45720</v>
      </c>
      <c r="D21" s="15">
        <f>2394.3</f>
        <v>2394.3000000000002</v>
      </c>
      <c r="E21" s="16"/>
      <c r="F21" s="16"/>
      <c r="G21" s="18"/>
      <c r="H21" s="16">
        <f t="shared" si="10"/>
        <v>2394.3000000000002</v>
      </c>
      <c r="I21" s="14">
        <f t="shared" si="8"/>
        <v>48114.3</v>
      </c>
      <c r="J21" s="15"/>
      <c r="K21" s="16"/>
      <c r="L21" s="16"/>
      <c r="M21" s="18">
        <f>6513.8+13369.6</f>
        <v>19883.400000000001</v>
      </c>
      <c r="N21" s="16">
        <f>J21+K21+M21+L21</f>
        <v>19883.400000000001</v>
      </c>
      <c r="O21" s="14">
        <f t="shared" si="9"/>
        <v>67997.700000000012</v>
      </c>
      <c r="P21" s="17" t="s">
        <v>102</v>
      </c>
    </row>
    <row r="22" spans="1:16" s="32" customFormat="1">
      <c r="A22" s="12" t="s">
        <v>39</v>
      </c>
      <c r="B22" s="13" t="s">
        <v>40</v>
      </c>
      <c r="C22" s="14">
        <v>716139.5</v>
      </c>
      <c r="D22" s="16">
        <v>4000</v>
      </c>
      <c r="E22" s="15"/>
      <c r="F22" s="15"/>
      <c r="G22" s="18">
        <f>35+450-2135.1+1242.2-193.2+145+374.4+193.2+2135.1-3084+54.2</f>
        <v>-783.2</v>
      </c>
      <c r="H22" s="16">
        <f t="shared" si="10"/>
        <v>3216.8</v>
      </c>
      <c r="I22" s="14">
        <f>C22+H22</f>
        <v>719356.3</v>
      </c>
      <c r="J22" s="16"/>
      <c r="K22" s="15"/>
      <c r="L22" s="15"/>
      <c r="M22" s="18"/>
      <c r="N22" s="16">
        <f>J22+K22+M22+L22</f>
        <v>0</v>
      </c>
      <c r="O22" s="14">
        <f>I22+N22</f>
        <v>719356.3</v>
      </c>
      <c r="P22" s="33"/>
    </row>
    <row r="23" spans="1:16" s="32" customFormat="1">
      <c r="A23" s="12" t="s">
        <v>41</v>
      </c>
      <c r="B23" s="13" t="s">
        <v>42</v>
      </c>
      <c r="C23" s="14">
        <v>75550.399999999994</v>
      </c>
      <c r="D23" s="34"/>
      <c r="E23" s="16"/>
      <c r="F23" s="16"/>
      <c r="G23" s="18">
        <v>-1000</v>
      </c>
      <c r="H23" s="16">
        <f>D23+E23+G23+F23</f>
        <v>-1000</v>
      </c>
      <c r="I23" s="14">
        <f>C23+H23</f>
        <v>74550.399999999994</v>
      </c>
      <c r="J23" s="34"/>
      <c r="K23" s="16"/>
      <c r="L23" s="16"/>
      <c r="M23" s="18"/>
      <c r="N23" s="16">
        <f>J23+K23+M23+L23</f>
        <v>0</v>
      </c>
      <c r="O23" s="14">
        <f>I23+N23</f>
        <v>74550.399999999994</v>
      </c>
      <c r="P23" s="17"/>
    </row>
    <row r="24" spans="1:16" ht="19.5" customHeight="1">
      <c r="A24" s="8" t="s">
        <v>43</v>
      </c>
      <c r="B24" s="9" t="s">
        <v>44</v>
      </c>
      <c r="C24" s="23">
        <v>1475111.6</v>
      </c>
      <c r="D24" s="26">
        <f>D25+D26+D27+D28</f>
        <v>120596.9</v>
      </c>
      <c r="E24" s="26">
        <f>E25+E26+E27+E28</f>
        <v>0</v>
      </c>
      <c r="F24" s="26">
        <f>F25+F26+F27+F28</f>
        <v>0</v>
      </c>
      <c r="G24" s="27">
        <f>G25+G26+G27+G28</f>
        <v>17484.599999999999</v>
      </c>
      <c r="H24" s="26">
        <f>H25+H26+H27+H28</f>
        <v>138081.5</v>
      </c>
      <c r="I24" s="23">
        <f t="shared" si="8"/>
        <v>1613193.1</v>
      </c>
      <c r="J24" s="26">
        <f>J25+J26+J27+J28</f>
        <v>0</v>
      </c>
      <c r="K24" s="26">
        <f>K25+K26+K27+K28</f>
        <v>0</v>
      </c>
      <c r="L24" s="26">
        <f>L25+L26+L27+L28</f>
        <v>0</v>
      </c>
      <c r="M24" s="27">
        <f>M25+M26+M27+M28</f>
        <v>0</v>
      </c>
      <c r="N24" s="26">
        <f>N25+N26+N27+N28</f>
        <v>0</v>
      </c>
      <c r="O24" s="23">
        <f t="shared" ref="O24:O28" si="12">I24+N24</f>
        <v>1613193.1</v>
      </c>
      <c r="P24" s="17"/>
    </row>
    <row r="25" spans="1:16">
      <c r="A25" s="12" t="s">
        <v>45</v>
      </c>
      <c r="B25" s="13" t="s">
        <v>46</v>
      </c>
      <c r="C25" s="14">
        <v>979002.9</v>
      </c>
      <c r="D25" s="15">
        <f>-50000+141335</f>
        <v>91335</v>
      </c>
      <c r="E25" s="15"/>
      <c r="F25" s="15"/>
      <c r="G25" s="18">
        <f>279+1182-328.1-1070</f>
        <v>62.900000000000091</v>
      </c>
      <c r="H25" s="16">
        <f t="shared" ref="H25:H28" si="13">D25+E25+G25+F25</f>
        <v>91397.9</v>
      </c>
      <c r="I25" s="14">
        <f t="shared" si="8"/>
        <v>1070400.8</v>
      </c>
      <c r="J25" s="15"/>
      <c r="K25" s="15"/>
      <c r="L25" s="15"/>
      <c r="M25" s="18"/>
      <c r="N25" s="16">
        <f t="shared" ref="N25:N28" si="14">J25+K25+M25+L25</f>
        <v>0</v>
      </c>
      <c r="O25" s="14">
        <f t="shared" si="12"/>
        <v>1070400.8</v>
      </c>
      <c r="P25" s="35"/>
    </row>
    <row r="26" spans="1:16">
      <c r="A26" s="12" t="s">
        <v>47</v>
      </c>
      <c r="B26" s="13" t="s">
        <v>48</v>
      </c>
      <c r="C26" s="14">
        <v>21896.400000000001</v>
      </c>
      <c r="D26" s="15">
        <f>2985.1+26276.8</f>
        <v>29261.899999999998</v>
      </c>
      <c r="E26" s="15"/>
      <c r="F26" s="15"/>
      <c r="G26" s="18">
        <f>-2675.2-600</f>
        <v>-3275.2</v>
      </c>
      <c r="H26" s="16">
        <f t="shared" si="13"/>
        <v>25986.699999999997</v>
      </c>
      <c r="I26" s="14">
        <f t="shared" si="8"/>
        <v>47883.1</v>
      </c>
      <c r="J26" s="15"/>
      <c r="K26" s="15"/>
      <c r="L26" s="15"/>
      <c r="M26" s="18"/>
      <c r="N26" s="16">
        <f t="shared" si="14"/>
        <v>0</v>
      </c>
      <c r="O26" s="14">
        <f t="shared" si="12"/>
        <v>47883.1</v>
      </c>
      <c r="P26" s="35"/>
    </row>
    <row r="27" spans="1:16">
      <c r="A27" s="12" t="s">
        <v>49</v>
      </c>
      <c r="B27" s="13" t="s">
        <v>50</v>
      </c>
      <c r="C27" s="14">
        <v>371435.30000000005</v>
      </c>
      <c r="D27" s="18"/>
      <c r="E27" s="15"/>
      <c r="F27" s="15"/>
      <c r="G27" s="18">
        <f>350+1328+18000+1756-225-809.2</f>
        <v>20399.8</v>
      </c>
      <c r="H27" s="16">
        <f t="shared" si="13"/>
        <v>20399.8</v>
      </c>
      <c r="I27" s="14">
        <f t="shared" si="8"/>
        <v>391835.10000000003</v>
      </c>
      <c r="J27" s="18"/>
      <c r="K27" s="15"/>
      <c r="L27" s="15"/>
      <c r="M27" s="18"/>
      <c r="N27" s="16">
        <f t="shared" si="14"/>
        <v>0</v>
      </c>
      <c r="O27" s="14">
        <f t="shared" si="12"/>
        <v>391835.10000000003</v>
      </c>
      <c r="P27" s="35"/>
    </row>
    <row r="28" spans="1:16" ht="30">
      <c r="A28" s="12" t="s">
        <v>51</v>
      </c>
      <c r="B28" s="13" t="s">
        <v>52</v>
      </c>
      <c r="C28" s="14">
        <v>102777</v>
      </c>
      <c r="D28" s="15"/>
      <c r="E28" s="15"/>
      <c r="F28" s="15"/>
      <c r="G28" s="18">
        <f>-27.9+325</f>
        <v>297.10000000000002</v>
      </c>
      <c r="H28" s="16">
        <f t="shared" si="13"/>
        <v>297.10000000000002</v>
      </c>
      <c r="I28" s="14">
        <f t="shared" si="8"/>
        <v>103074.1</v>
      </c>
      <c r="J28" s="15"/>
      <c r="K28" s="15"/>
      <c r="L28" s="15"/>
      <c r="M28" s="18"/>
      <c r="N28" s="16">
        <f t="shared" si="14"/>
        <v>0</v>
      </c>
      <c r="O28" s="14">
        <f t="shared" si="12"/>
        <v>103074.1</v>
      </c>
      <c r="P28" s="17"/>
    </row>
    <row r="29" spans="1:16" ht="15.75">
      <c r="A29" s="8" t="s">
        <v>53</v>
      </c>
      <c r="B29" s="9" t="s">
        <v>54</v>
      </c>
      <c r="C29" s="23">
        <v>1954442.4000000001</v>
      </c>
      <c r="D29" s="26">
        <f>D30+D31+D33+D34+D32</f>
        <v>2061.8000000000002</v>
      </c>
      <c r="E29" s="26">
        <f>E30+E31+E33+E34+E32</f>
        <v>0</v>
      </c>
      <c r="F29" s="26">
        <f>F30+F31+F33+F34+F32</f>
        <v>0</v>
      </c>
      <c r="G29" s="26">
        <f>G30+G31+G33+G34+G32</f>
        <v>13680.1</v>
      </c>
      <c r="H29" s="26">
        <f>H30+H31+H33+H34+H32</f>
        <v>15741.900000000001</v>
      </c>
      <c r="I29" s="23">
        <f>C29+H29</f>
        <v>1970184.3</v>
      </c>
      <c r="J29" s="26">
        <f>J30+J31+J33+J34+J32</f>
        <v>0</v>
      </c>
      <c r="K29" s="26">
        <f>K30+K31+K33+K34+K32</f>
        <v>0</v>
      </c>
      <c r="L29" s="26">
        <f>L30+L31+L33+L34+L32</f>
        <v>0</v>
      </c>
      <c r="M29" s="26">
        <f>M30+M31+M33+M34+M32</f>
        <v>0</v>
      </c>
      <c r="N29" s="26">
        <f>N30+N31+N33+N34+N32</f>
        <v>0</v>
      </c>
      <c r="O29" s="23">
        <f>I29+N29</f>
        <v>1970184.3</v>
      </c>
      <c r="P29" s="17"/>
    </row>
    <row r="30" spans="1:16">
      <c r="A30" s="12" t="s">
        <v>55</v>
      </c>
      <c r="B30" s="13" t="s">
        <v>56</v>
      </c>
      <c r="C30" s="14">
        <v>717534.6</v>
      </c>
      <c r="D30" s="15">
        <v>2061.8000000000002</v>
      </c>
      <c r="E30" s="15"/>
      <c r="F30" s="15"/>
      <c r="G30" s="18">
        <f>2427.4-569.6+425.2-425.2+0.5</f>
        <v>1858.3</v>
      </c>
      <c r="H30" s="16">
        <f>D30+E30+G30+F30</f>
        <v>3920.1000000000004</v>
      </c>
      <c r="I30" s="14">
        <f t="shared" ref="I30:I31" si="15">C30+H30</f>
        <v>721454.7</v>
      </c>
      <c r="J30" s="15"/>
      <c r="K30" s="15"/>
      <c r="L30" s="15"/>
      <c r="M30" s="18"/>
      <c r="N30" s="16">
        <f>J30+K30+M30+L30</f>
        <v>0</v>
      </c>
      <c r="O30" s="14">
        <f t="shared" ref="O30:O31" si="16">I30+N30</f>
        <v>721454.7</v>
      </c>
      <c r="P30" s="17"/>
    </row>
    <row r="31" spans="1:16">
      <c r="A31" s="12" t="s">
        <v>57</v>
      </c>
      <c r="B31" s="13" t="s">
        <v>58</v>
      </c>
      <c r="C31" s="14">
        <v>921829.89999999991</v>
      </c>
      <c r="D31" s="15"/>
      <c r="E31" s="15"/>
      <c r="F31" s="15"/>
      <c r="G31" s="18">
        <f>1027.7-704.8-14.1+980</f>
        <v>1288.8000000000002</v>
      </c>
      <c r="H31" s="16">
        <f>D31+E31+G31+F31</f>
        <v>1288.8000000000002</v>
      </c>
      <c r="I31" s="14">
        <f t="shared" si="15"/>
        <v>923118.7</v>
      </c>
      <c r="J31" s="15"/>
      <c r="K31" s="15"/>
      <c r="L31" s="15"/>
      <c r="M31" s="18"/>
      <c r="N31" s="16">
        <f>J31+K31+M31+L31</f>
        <v>0</v>
      </c>
      <c r="O31" s="14">
        <f t="shared" si="16"/>
        <v>923118.7</v>
      </c>
      <c r="P31" s="17"/>
    </row>
    <row r="32" spans="1:16">
      <c r="A32" s="12" t="s">
        <v>97</v>
      </c>
      <c r="B32" s="13" t="s">
        <v>98</v>
      </c>
      <c r="C32" s="14">
        <v>216858.4</v>
      </c>
      <c r="D32" s="15"/>
      <c r="E32" s="15"/>
      <c r="F32" s="15"/>
      <c r="G32" s="18">
        <f>6786.3+2678.7+13.6</f>
        <v>9478.6</v>
      </c>
      <c r="H32" s="16">
        <f>D32+E32+G32+F32</f>
        <v>9478.6</v>
      </c>
      <c r="I32" s="14">
        <f>C32+H32</f>
        <v>226337</v>
      </c>
      <c r="J32" s="15"/>
      <c r="K32" s="15"/>
      <c r="L32" s="15"/>
      <c r="M32" s="18"/>
      <c r="N32" s="16">
        <f>J32+K32+M32+L32</f>
        <v>0</v>
      </c>
      <c r="O32" s="14">
        <f>I32+N32</f>
        <v>226337</v>
      </c>
      <c r="P32" s="17"/>
    </row>
    <row r="33" spans="1:16">
      <c r="A33" s="12" t="s">
        <v>59</v>
      </c>
      <c r="B33" s="13" t="s">
        <v>60</v>
      </c>
      <c r="C33" s="14">
        <v>25495.4</v>
      </c>
      <c r="D33" s="15"/>
      <c r="E33" s="15"/>
      <c r="F33" s="15"/>
      <c r="G33" s="18">
        <f>-1.4+1055.8</f>
        <v>1054.3999999999999</v>
      </c>
      <c r="H33" s="16">
        <f>D33+E33+G33+F33</f>
        <v>1054.3999999999999</v>
      </c>
      <c r="I33" s="14">
        <f t="shared" ref="I33:I35" si="17">C33+H33</f>
        <v>26549.800000000003</v>
      </c>
      <c r="J33" s="15"/>
      <c r="K33" s="15"/>
      <c r="L33" s="15"/>
      <c r="M33" s="18"/>
      <c r="N33" s="16">
        <f>J33+K33+M33+L33</f>
        <v>0</v>
      </c>
      <c r="O33" s="14">
        <f t="shared" ref="O33:O35" si="18">I33+N33</f>
        <v>26549.800000000003</v>
      </c>
      <c r="P33" s="17"/>
    </row>
    <row r="34" spans="1:16">
      <c r="A34" s="12" t="s">
        <v>61</v>
      </c>
      <c r="B34" s="13" t="s">
        <v>62</v>
      </c>
      <c r="C34" s="14">
        <v>72724.100000000006</v>
      </c>
      <c r="D34" s="15"/>
      <c r="E34" s="15"/>
      <c r="F34" s="15"/>
      <c r="G34" s="18"/>
      <c r="H34" s="16">
        <f>D34+E34+G34+F34</f>
        <v>0</v>
      </c>
      <c r="I34" s="14">
        <f t="shared" si="17"/>
        <v>72724.100000000006</v>
      </c>
      <c r="J34" s="15"/>
      <c r="K34" s="15"/>
      <c r="L34" s="15"/>
      <c r="M34" s="18"/>
      <c r="N34" s="16">
        <f>J34+K34+M34+L34</f>
        <v>0</v>
      </c>
      <c r="O34" s="14">
        <f t="shared" si="18"/>
        <v>72724.100000000006</v>
      </c>
      <c r="P34" s="36"/>
    </row>
    <row r="35" spans="1:16" ht="15.75">
      <c r="A35" s="8" t="s">
        <v>63</v>
      </c>
      <c r="B35" s="9" t="s">
        <v>64</v>
      </c>
      <c r="C35" s="23">
        <v>174013</v>
      </c>
      <c r="D35" s="26">
        <f t="shared" ref="D35:H35" si="19">D36+D37</f>
        <v>0</v>
      </c>
      <c r="E35" s="26">
        <f t="shared" si="19"/>
        <v>0</v>
      </c>
      <c r="F35" s="26">
        <f t="shared" si="19"/>
        <v>0</v>
      </c>
      <c r="G35" s="27">
        <f t="shared" si="19"/>
        <v>16617.300000000003</v>
      </c>
      <c r="H35" s="26">
        <f t="shared" si="19"/>
        <v>16617.300000000003</v>
      </c>
      <c r="I35" s="23">
        <f t="shared" si="17"/>
        <v>190630.3</v>
      </c>
      <c r="J35" s="26">
        <f t="shared" ref="J35:N35" si="20">J36+J37</f>
        <v>0</v>
      </c>
      <c r="K35" s="26">
        <f t="shared" si="20"/>
        <v>0</v>
      </c>
      <c r="L35" s="26">
        <f t="shared" si="20"/>
        <v>0</v>
      </c>
      <c r="M35" s="27">
        <f t="shared" si="20"/>
        <v>0</v>
      </c>
      <c r="N35" s="26">
        <f t="shared" si="20"/>
        <v>0</v>
      </c>
      <c r="O35" s="23">
        <f t="shared" si="18"/>
        <v>190630.3</v>
      </c>
      <c r="P35" s="17"/>
    </row>
    <row r="36" spans="1:16">
      <c r="A36" s="12" t="s">
        <v>65</v>
      </c>
      <c r="B36" s="13" t="s">
        <v>66</v>
      </c>
      <c r="C36" s="14">
        <v>131986.59999999998</v>
      </c>
      <c r="D36" s="15"/>
      <c r="E36" s="15"/>
      <c r="F36" s="15"/>
      <c r="G36" s="18">
        <f>4798.6+11637.2+134.4</f>
        <v>16570.200000000004</v>
      </c>
      <c r="H36" s="16">
        <f t="shared" ref="H36:H37" si="21">D36+E36+G36+F36</f>
        <v>16570.200000000004</v>
      </c>
      <c r="I36" s="14">
        <f>C36+H36</f>
        <v>148556.79999999999</v>
      </c>
      <c r="J36" s="15"/>
      <c r="K36" s="15"/>
      <c r="L36" s="15"/>
      <c r="M36" s="18"/>
      <c r="N36" s="16">
        <f t="shared" ref="N36:N37" si="22">J36+K36+M36+L36</f>
        <v>0</v>
      </c>
      <c r="O36" s="14">
        <f>I36+N36</f>
        <v>148556.79999999999</v>
      </c>
      <c r="P36" s="36"/>
    </row>
    <row r="37" spans="1:16" ht="20.25" customHeight="1">
      <c r="A37" s="12" t="s">
        <v>67</v>
      </c>
      <c r="B37" s="13" t="s">
        <v>68</v>
      </c>
      <c r="C37" s="14">
        <v>42026.400000000001</v>
      </c>
      <c r="D37" s="15"/>
      <c r="E37" s="15"/>
      <c r="F37" s="15"/>
      <c r="G37" s="18">
        <f>-38.4+85.5</f>
        <v>47.1</v>
      </c>
      <c r="H37" s="16">
        <f t="shared" si="21"/>
        <v>47.1</v>
      </c>
      <c r="I37" s="14">
        <f t="shared" ref="I37:I48" si="23">C37+H37</f>
        <v>42073.5</v>
      </c>
      <c r="J37" s="15"/>
      <c r="K37" s="15"/>
      <c r="L37" s="15"/>
      <c r="M37" s="18"/>
      <c r="N37" s="16">
        <f t="shared" si="22"/>
        <v>0</v>
      </c>
      <c r="O37" s="14">
        <f t="shared" ref="O37:O48" si="24">I37+N37</f>
        <v>42073.5</v>
      </c>
      <c r="P37" s="17"/>
    </row>
    <row r="38" spans="1:16" ht="20.25" customHeight="1">
      <c r="A38" s="8" t="s">
        <v>69</v>
      </c>
      <c r="B38" s="9" t="s">
        <v>70</v>
      </c>
      <c r="C38" s="23">
        <v>220586</v>
      </c>
      <c r="D38" s="38">
        <f t="shared" ref="D38:H38" si="25">D39+D40+D41</f>
        <v>0</v>
      </c>
      <c r="E38" s="38">
        <f t="shared" si="25"/>
        <v>0</v>
      </c>
      <c r="F38" s="38">
        <f t="shared" si="25"/>
        <v>0</v>
      </c>
      <c r="G38" s="38">
        <f t="shared" si="25"/>
        <v>60.099999999999994</v>
      </c>
      <c r="H38" s="38">
        <f t="shared" si="25"/>
        <v>60.099999999999994</v>
      </c>
      <c r="I38" s="23">
        <f t="shared" si="23"/>
        <v>220646.1</v>
      </c>
      <c r="J38" s="38">
        <f t="shared" ref="J38:N38" si="26">J39+J40+J41</f>
        <v>0</v>
      </c>
      <c r="K38" s="38">
        <f t="shared" si="26"/>
        <v>0</v>
      </c>
      <c r="L38" s="38">
        <f t="shared" si="26"/>
        <v>0</v>
      </c>
      <c r="M38" s="38">
        <f t="shared" si="26"/>
        <v>0</v>
      </c>
      <c r="N38" s="38">
        <f t="shared" si="26"/>
        <v>0</v>
      </c>
      <c r="O38" s="23">
        <f t="shared" si="24"/>
        <v>220646.1</v>
      </c>
      <c r="P38" s="17"/>
    </row>
    <row r="39" spans="1:16">
      <c r="A39" s="12" t="s">
        <v>71</v>
      </c>
      <c r="B39" s="13" t="s">
        <v>72</v>
      </c>
      <c r="C39" s="14">
        <v>8000</v>
      </c>
      <c r="D39" s="15"/>
      <c r="E39" s="15"/>
      <c r="F39" s="15"/>
      <c r="G39" s="18"/>
      <c r="H39" s="16">
        <f t="shared" ref="H39" si="27">D39+E39+G39+F39</f>
        <v>0</v>
      </c>
      <c r="I39" s="14">
        <f t="shared" si="23"/>
        <v>8000</v>
      </c>
      <c r="J39" s="15"/>
      <c r="K39" s="15"/>
      <c r="L39" s="15"/>
      <c r="M39" s="18"/>
      <c r="N39" s="16">
        <f t="shared" ref="N39" si="28">J39+K39+M39+L39</f>
        <v>0</v>
      </c>
      <c r="O39" s="14">
        <f t="shared" si="24"/>
        <v>8000</v>
      </c>
      <c r="P39" s="17"/>
    </row>
    <row r="40" spans="1:16" ht="15.75">
      <c r="A40" s="12" t="s">
        <v>73</v>
      </c>
      <c r="B40" s="13" t="s">
        <v>74</v>
      </c>
      <c r="C40" s="14">
        <v>12559</v>
      </c>
      <c r="D40" s="39"/>
      <c r="E40" s="30"/>
      <c r="F40" s="30"/>
      <c r="G40" s="40">
        <f>290-229.9</f>
        <v>60.099999999999994</v>
      </c>
      <c r="H40" s="16">
        <f>D40+E40+G40+F40</f>
        <v>60.099999999999994</v>
      </c>
      <c r="I40" s="14">
        <f t="shared" si="23"/>
        <v>12619.1</v>
      </c>
      <c r="J40" s="39"/>
      <c r="K40" s="30"/>
      <c r="L40" s="30"/>
      <c r="M40" s="40"/>
      <c r="N40" s="16">
        <f>J40+K40+M40+L40</f>
        <v>0</v>
      </c>
      <c r="O40" s="14">
        <f t="shared" si="24"/>
        <v>12619.1</v>
      </c>
      <c r="P40" s="17"/>
    </row>
    <row r="41" spans="1:16">
      <c r="A41" s="12" t="s">
        <v>75</v>
      </c>
      <c r="B41" s="13" t="s">
        <v>76</v>
      </c>
      <c r="C41" s="14">
        <v>200027</v>
      </c>
      <c r="D41" s="15"/>
      <c r="E41" s="15"/>
      <c r="F41" s="15"/>
      <c r="G41" s="18"/>
      <c r="H41" s="16">
        <f t="shared" ref="H41" si="29">D41+E41+G41+F41</f>
        <v>0</v>
      </c>
      <c r="I41" s="14">
        <f t="shared" si="23"/>
        <v>200027</v>
      </c>
      <c r="J41" s="15"/>
      <c r="K41" s="15"/>
      <c r="L41" s="15"/>
      <c r="M41" s="18"/>
      <c r="N41" s="16">
        <f t="shared" ref="N41" si="30">J41+K41+M41+L41</f>
        <v>0</v>
      </c>
      <c r="O41" s="14">
        <f t="shared" si="24"/>
        <v>200027</v>
      </c>
      <c r="P41" s="17"/>
    </row>
    <row r="42" spans="1:16" s="41" customFormat="1" ht="14.25">
      <c r="A42" s="8" t="s">
        <v>77</v>
      </c>
      <c r="B42" s="9" t="s">
        <v>78</v>
      </c>
      <c r="C42" s="23">
        <v>29445.1</v>
      </c>
      <c r="D42" s="24">
        <f>D43+D44</f>
        <v>0</v>
      </c>
      <c r="E42" s="24">
        <f t="shared" ref="E42:G42" si="31">E43+E44</f>
        <v>0</v>
      </c>
      <c r="F42" s="24">
        <f t="shared" si="31"/>
        <v>0</v>
      </c>
      <c r="G42" s="25">
        <f t="shared" si="31"/>
        <v>1307.7</v>
      </c>
      <c r="H42" s="24">
        <f>H43+H44</f>
        <v>1307.7</v>
      </c>
      <c r="I42" s="23">
        <f t="shared" si="23"/>
        <v>30752.799999999999</v>
      </c>
      <c r="J42" s="24">
        <f>J43+J44</f>
        <v>0</v>
      </c>
      <c r="K42" s="24">
        <f t="shared" ref="K42:M42" si="32">K43+K44</f>
        <v>0</v>
      </c>
      <c r="L42" s="24">
        <f t="shared" si="32"/>
        <v>0</v>
      </c>
      <c r="M42" s="25">
        <f t="shared" si="32"/>
        <v>0</v>
      </c>
      <c r="N42" s="24">
        <f>N43+N44</f>
        <v>0</v>
      </c>
      <c r="O42" s="23">
        <f t="shared" si="24"/>
        <v>30752.799999999999</v>
      </c>
      <c r="P42" s="17"/>
    </row>
    <row r="43" spans="1:16">
      <c r="A43" s="12" t="s">
        <v>79</v>
      </c>
      <c r="B43" s="13" t="s">
        <v>80</v>
      </c>
      <c r="C43" s="14">
        <v>19804.3</v>
      </c>
      <c r="D43" s="15"/>
      <c r="E43" s="15"/>
      <c r="F43" s="15"/>
      <c r="G43" s="18"/>
      <c r="H43" s="58">
        <f t="shared" ref="H43:H44" si="33">D43+E43+G43+F43</f>
        <v>0</v>
      </c>
      <c r="I43" s="14">
        <f t="shared" si="23"/>
        <v>19804.3</v>
      </c>
      <c r="J43" s="15"/>
      <c r="K43" s="15"/>
      <c r="L43" s="15"/>
      <c r="M43" s="18"/>
      <c r="N43" s="58">
        <f t="shared" ref="N43:N44" si="34">J43+K43+M43+L43</f>
        <v>0</v>
      </c>
      <c r="O43" s="14">
        <f t="shared" si="24"/>
        <v>19804.3</v>
      </c>
      <c r="P43" s="36"/>
    </row>
    <row r="44" spans="1:16" ht="15.75">
      <c r="A44" s="12" t="s">
        <v>81</v>
      </c>
      <c r="B44" s="13" t="s">
        <v>82</v>
      </c>
      <c r="C44" s="14">
        <v>9640.7999999999993</v>
      </c>
      <c r="D44" s="42"/>
      <c r="E44" s="42"/>
      <c r="F44" s="43"/>
      <c r="G44" s="44">
        <f>600+707.7</f>
        <v>1307.7</v>
      </c>
      <c r="H44" s="16">
        <f t="shared" si="33"/>
        <v>1307.7</v>
      </c>
      <c r="I44" s="14">
        <f t="shared" si="23"/>
        <v>10948.5</v>
      </c>
      <c r="J44" s="42"/>
      <c r="K44" s="42"/>
      <c r="L44" s="43"/>
      <c r="M44" s="44"/>
      <c r="N44" s="16">
        <f t="shared" si="34"/>
        <v>0</v>
      </c>
      <c r="O44" s="14">
        <f t="shared" si="24"/>
        <v>10948.5</v>
      </c>
      <c r="P44" s="17"/>
    </row>
    <row r="45" spans="1:16" s="41" customFormat="1" ht="14.25">
      <c r="A45" s="45" t="s">
        <v>83</v>
      </c>
      <c r="B45" s="22" t="s">
        <v>84</v>
      </c>
      <c r="C45" s="23">
        <v>23158</v>
      </c>
      <c r="D45" s="37">
        <f>D47+D46</f>
        <v>0</v>
      </c>
      <c r="E45" s="37">
        <f t="shared" ref="E45:H45" si="35">E47+E46</f>
        <v>0</v>
      </c>
      <c r="F45" s="37">
        <f t="shared" si="35"/>
        <v>0</v>
      </c>
      <c r="G45" s="46">
        <f t="shared" si="35"/>
        <v>0</v>
      </c>
      <c r="H45" s="37">
        <f t="shared" si="35"/>
        <v>0</v>
      </c>
      <c r="I45" s="23">
        <f t="shared" si="23"/>
        <v>23158</v>
      </c>
      <c r="J45" s="37">
        <f>J47+J46</f>
        <v>0</v>
      </c>
      <c r="K45" s="37">
        <f t="shared" ref="K45:N45" si="36">K47+K46</f>
        <v>0</v>
      </c>
      <c r="L45" s="37">
        <f t="shared" si="36"/>
        <v>0</v>
      </c>
      <c r="M45" s="46">
        <f t="shared" si="36"/>
        <v>0</v>
      </c>
      <c r="N45" s="37">
        <f t="shared" si="36"/>
        <v>0</v>
      </c>
      <c r="O45" s="23">
        <f t="shared" si="24"/>
        <v>23158</v>
      </c>
      <c r="P45" s="17"/>
    </row>
    <row r="46" spans="1:16">
      <c r="A46" s="47" t="s">
        <v>85</v>
      </c>
      <c r="B46" s="48" t="s">
        <v>86</v>
      </c>
      <c r="C46" s="14">
        <v>22976.199999999997</v>
      </c>
      <c r="D46" s="15"/>
      <c r="E46" s="15"/>
      <c r="F46" s="15"/>
      <c r="G46" s="18"/>
      <c r="H46" s="16">
        <f t="shared" ref="H46:H47" si="37">D46+E46+G46+F46</f>
        <v>0</v>
      </c>
      <c r="I46" s="14">
        <f t="shared" si="23"/>
        <v>22976.199999999997</v>
      </c>
      <c r="J46" s="15"/>
      <c r="K46" s="15"/>
      <c r="L46" s="15"/>
      <c r="M46" s="18"/>
      <c r="N46" s="16">
        <f t="shared" ref="N46:N47" si="38">J46+K46+M46+L46</f>
        <v>0</v>
      </c>
      <c r="O46" s="14">
        <f t="shared" si="24"/>
        <v>22976.199999999997</v>
      </c>
      <c r="P46" s="17"/>
    </row>
    <row r="47" spans="1:16" ht="15.75">
      <c r="A47" s="47" t="s">
        <v>87</v>
      </c>
      <c r="B47" s="48" t="s">
        <v>88</v>
      </c>
      <c r="C47" s="14">
        <v>181.80000000000109</v>
      </c>
      <c r="D47" s="42"/>
      <c r="E47" s="42"/>
      <c r="F47" s="42"/>
      <c r="G47" s="44"/>
      <c r="H47" s="16">
        <f t="shared" si="37"/>
        <v>0</v>
      </c>
      <c r="I47" s="14">
        <f t="shared" si="23"/>
        <v>181.80000000000109</v>
      </c>
      <c r="J47" s="42"/>
      <c r="K47" s="42"/>
      <c r="L47" s="42"/>
      <c r="M47" s="44"/>
      <c r="N47" s="16">
        <f t="shared" si="38"/>
        <v>0</v>
      </c>
      <c r="O47" s="14">
        <f t="shared" si="24"/>
        <v>181.80000000000109</v>
      </c>
      <c r="P47" s="17"/>
    </row>
    <row r="48" spans="1:16" s="41" customFormat="1" ht="28.5">
      <c r="A48" s="45" t="s">
        <v>89</v>
      </c>
      <c r="B48" s="22" t="s">
        <v>90</v>
      </c>
      <c r="C48" s="23">
        <v>138000</v>
      </c>
      <c r="D48" s="37">
        <f>D49</f>
        <v>0</v>
      </c>
      <c r="E48" s="37">
        <f t="shared" ref="E48:H48" si="39">E49</f>
        <v>0</v>
      </c>
      <c r="F48" s="37">
        <f t="shared" si="39"/>
        <v>0</v>
      </c>
      <c r="G48" s="46">
        <f t="shared" si="39"/>
        <v>-10000</v>
      </c>
      <c r="H48" s="37">
        <f t="shared" si="39"/>
        <v>-10000</v>
      </c>
      <c r="I48" s="23">
        <f t="shared" si="23"/>
        <v>128000</v>
      </c>
      <c r="J48" s="37">
        <f>J49</f>
        <v>0</v>
      </c>
      <c r="K48" s="37">
        <f t="shared" ref="K48:N48" si="40">K49</f>
        <v>0</v>
      </c>
      <c r="L48" s="37">
        <f t="shared" si="40"/>
        <v>0</v>
      </c>
      <c r="M48" s="46">
        <f t="shared" si="40"/>
        <v>0</v>
      </c>
      <c r="N48" s="37">
        <f t="shared" si="40"/>
        <v>0</v>
      </c>
      <c r="O48" s="23">
        <f t="shared" si="24"/>
        <v>128000</v>
      </c>
      <c r="P48" s="49"/>
    </row>
    <row r="49" spans="1:16" ht="30">
      <c r="A49" s="31" t="s">
        <v>91</v>
      </c>
      <c r="B49" s="13" t="s">
        <v>92</v>
      </c>
      <c r="C49" s="14">
        <v>138000</v>
      </c>
      <c r="D49" s="15"/>
      <c r="E49" s="15"/>
      <c r="F49" s="15"/>
      <c r="G49" s="18">
        <v>-10000</v>
      </c>
      <c r="H49" s="16">
        <f>D49+E49+G49+F49</f>
        <v>-10000</v>
      </c>
      <c r="I49" s="14">
        <f>C49+H49</f>
        <v>128000</v>
      </c>
      <c r="J49" s="15"/>
      <c r="K49" s="15"/>
      <c r="L49" s="15"/>
      <c r="M49" s="18"/>
      <c r="N49" s="16">
        <f>J49+K49+M49+L49</f>
        <v>0</v>
      </c>
      <c r="O49" s="14">
        <f>I49+N49</f>
        <v>128000</v>
      </c>
      <c r="P49" s="17"/>
    </row>
    <row r="50" spans="1:16" s="54" customFormat="1" ht="14.25">
      <c r="A50" s="50" t="s">
        <v>93</v>
      </c>
      <c r="B50" s="51"/>
      <c r="C50" s="52">
        <v>5572653.8999999994</v>
      </c>
      <c r="D50" s="52">
        <f>D5+D14+D16+D18+D35+D24+D29+D38+D42+D45+D48</f>
        <v>129053</v>
      </c>
      <c r="E50" s="52">
        <f>E5+E14+E16+E18+E35+E24+E29+E38+E42+E45+E48</f>
        <v>0</v>
      </c>
      <c r="F50" s="52">
        <f>F5+F14+F16+F18+F35+F24+F29+F38+F42+F45+F48</f>
        <v>0</v>
      </c>
      <c r="G50" s="52">
        <f>G5+G14+G16+G18+G35+G24+G29+G38+G42+G45+G48</f>
        <v>31623.599999999999</v>
      </c>
      <c r="H50" s="52">
        <f>H5+H14+H16+H18+H35+H24+H29+H38+H42+H45+H48</f>
        <v>160676.6</v>
      </c>
      <c r="I50" s="52">
        <f>I5+I14+I16+I18+I35+I24+I29+I38+I42+I45+I48</f>
        <v>5733330.4999999991</v>
      </c>
      <c r="J50" s="52">
        <f>J5+J14+J16+J18+J35+J24+J29+J38+J42+J45+J48</f>
        <v>0</v>
      </c>
      <c r="K50" s="52">
        <f>K5+K14+K16+K18+K35+K24+K29+K38+K42+K45+K48</f>
        <v>0</v>
      </c>
      <c r="L50" s="52">
        <f>L5+L14+L16+L18+L35+L24+L29+L38+L42+L45+L48</f>
        <v>0</v>
      </c>
      <c r="M50" s="52">
        <f>M5+M14+M16+M18+M35+M24+M29+M38+M42+M45+M48</f>
        <v>14558.900000000001</v>
      </c>
      <c r="N50" s="52">
        <f>N5+N14+N16+N18+N35+N24+N29+N38+N42+N45+N48</f>
        <v>14558.900000000001</v>
      </c>
      <c r="O50" s="52">
        <f>O5+O14+O16+O18+O35+O24+O29+O38+O42+O45+O48</f>
        <v>5747889.3999999994</v>
      </c>
      <c r="P50" s="53"/>
    </row>
    <row r="51" spans="1:16">
      <c r="A51" s="55"/>
    </row>
    <row r="52" spans="1:16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4" spans="1:16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6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6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</sheetData>
  <mergeCells count="9">
    <mergeCell ref="P3:P4"/>
    <mergeCell ref="A1:P1"/>
    <mergeCell ref="A3:A4"/>
    <mergeCell ref="B3:B4"/>
    <mergeCell ref="C3:C4"/>
    <mergeCell ref="D3:H3"/>
    <mergeCell ref="I3:I4"/>
    <mergeCell ref="J3:N3"/>
    <mergeCell ref="O3:O4"/>
  </mergeCells>
  <pageMargins left="0.23622047244094491" right="0.31496062992125984" top="0.62992125984251968" bottom="0.23622047244094491" header="0.31496062992125984" footer="0.31496062992125984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Zaharevich</cp:lastModifiedBy>
  <cp:lastPrinted>2017-09-13T07:46:28Z</cp:lastPrinted>
  <dcterms:created xsi:type="dcterms:W3CDTF">2017-02-16T02:29:42Z</dcterms:created>
  <dcterms:modified xsi:type="dcterms:W3CDTF">2017-10-16T03:38:17Z</dcterms:modified>
</cp:coreProperties>
</file>